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dumas\homes\misdocs\Escritorio\SGEF\PARA PUBLICAR\IMPRESOS\ULTIMO 6\"/>
    </mc:Choice>
  </mc:AlternateContent>
  <xr:revisionPtr revIDLastSave="0" documentId="8_{1732CCAA-5F29-4E1B-B7C5-B5E448D0A940}" xr6:coauthVersionLast="36" xr6:coauthVersionMax="36" xr10:uidLastSave="{00000000-0000-0000-0000-000000000000}"/>
  <workbookProtection workbookPassword="913C" lockStructure="1"/>
  <bookViews>
    <workbookView xWindow="0" yWindow="0" windowWidth="7845" windowHeight="10620" xr2:uid="{33FDB68A-9A55-45DE-A419-89DC5BC25A76}"/>
  </bookViews>
  <sheets>
    <sheet name="CÁLCULO DE MANUTENCIONES" sheetId="5" r:id="rId1"/>
    <sheet name="Hoja1" sheetId="9" state="hidden" r:id="rId2"/>
    <sheet name="Importes UGR" sheetId="8" state="hidden" r:id="rId3"/>
    <sheet name="RD 54" sheetId="7" state="hidden" r:id="rId4"/>
  </sheets>
  <definedNames>
    <definedName name="_xlnm._FilterDatabase" localSheetId="0" hidden="1">'CÁLCULO DE MANUTENCIONES'!$A$6:$G$12</definedName>
    <definedName name="_xlnm.Print_Area" localSheetId="0">'CÁLCULO DE MANUTENCIONES'!$A$1:$M$31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5" l="1"/>
  <c r="D10" i="5" s="1"/>
  <c r="E10" i="5"/>
  <c r="F10" i="5" s="1"/>
  <c r="G10" i="5" l="1"/>
  <c r="D9" i="8"/>
  <c r="C11" i="5" l="1"/>
  <c r="D11" i="5" s="1"/>
  <c r="E11" i="5"/>
  <c r="F11" i="5" s="1"/>
  <c r="G11" i="5" l="1"/>
  <c r="E12" i="5"/>
  <c r="C23" i="5" l="1"/>
  <c r="C21" i="5"/>
  <c r="C15" i="5" l="1"/>
  <c r="E22" i="5"/>
  <c r="F22" i="5" s="1"/>
  <c r="C22" i="5"/>
  <c r="D22" i="5" s="1"/>
  <c r="H22" i="5" l="1"/>
  <c r="G22" i="5"/>
  <c r="K22" i="5"/>
  <c r="I22" i="5" s="1"/>
  <c r="C12" i="5"/>
  <c r="C9" i="5"/>
  <c r="E9" i="5"/>
  <c r="C8" i="5"/>
  <c r="E23" i="5" l="1"/>
  <c r="E21" i="5"/>
  <c r="C65" i="7" l="1"/>
  <c r="C62" i="7"/>
  <c r="C54" i="7"/>
  <c r="C35" i="7"/>
  <c r="C33" i="7"/>
  <c r="B33" i="7"/>
  <c r="C104" i="7"/>
  <c r="C18" i="7" s="1"/>
  <c r="B104" i="7"/>
  <c r="B65" i="7" s="1"/>
  <c r="C103" i="7"/>
  <c r="E103" i="7" s="1"/>
  <c r="B103" i="7"/>
  <c r="C102" i="7"/>
  <c r="E102" i="7" s="1"/>
  <c r="B102" i="7"/>
  <c r="C101" i="7"/>
  <c r="E101" i="7" s="1"/>
  <c r="B101" i="7"/>
  <c r="D101" i="7" s="1"/>
  <c r="C100" i="7"/>
  <c r="E100" i="7" s="1"/>
  <c r="B100" i="7"/>
  <c r="D100" i="7" s="1"/>
  <c r="C99" i="7"/>
  <c r="E99" i="7" s="1"/>
  <c r="B99" i="7"/>
  <c r="C98" i="7"/>
  <c r="E98" i="7" s="1"/>
  <c r="B98" i="7"/>
  <c r="C97" i="7"/>
  <c r="E97" i="7" s="1"/>
  <c r="B97" i="7"/>
  <c r="C96" i="7"/>
  <c r="E96" i="7" s="1"/>
  <c r="B96" i="7"/>
  <c r="C95" i="7"/>
  <c r="E95" i="7" s="1"/>
  <c r="B95" i="7"/>
  <c r="C94" i="7"/>
  <c r="E94" i="7" s="1"/>
  <c r="B94" i="7"/>
  <c r="D94" i="7" s="1"/>
  <c r="C93" i="7"/>
  <c r="E93" i="7" s="1"/>
  <c r="B93" i="7"/>
  <c r="C92" i="7"/>
  <c r="E92" i="7" s="1"/>
  <c r="B92" i="7"/>
  <c r="C91" i="7"/>
  <c r="E91" i="7" s="1"/>
  <c r="B91" i="7"/>
  <c r="C90" i="7"/>
  <c r="E90" i="7" s="1"/>
  <c r="B90" i="7"/>
  <c r="C89" i="7"/>
  <c r="E89" i="7" s="1"/>
  <c r="B89" i="7"/>
  <c r="C88" i="7"/>
  <c r="E88" i="7" s="1"/>
  <c r="B88" i="7"/>
  <c r="D88" i="7" s="1"/>
  <c r="C87" i="7"/>
  <c r="E87" i="7" s="1"/>
  <c r="B87" i="7"/>
  <c r="C86" i="7"/>
  <c r="E86" i="7" s="1"/>
  <c r="B86" i="7"/>
  <c r="C85" i="7"/>
  <c r="E85" i="7" s="1"/>
  <c r="B85" i="7"/>
  <c r="C84" i="7"/>
  <c r="E84" i="7" s="1"/>
  <c r="B84" i="7"/>
  <c r="C83" i="7"/>
  <c r="E83" i="7" s="1"/>
  <c r="B83" i="7"/>
  <c r="C82" i="7"/>
  <c r="E82" i="7" s="1"/>
  <c r="B82" i="7"/>
  <c r="D82" i="7" s="1"/>
  <c r="C81" i="7"/>
  <c r="E81" i="7" s="1"/>
  <c r="B81" i="7"/>
  <c r="C80" i="7"/>
  <c r="E80" i="7" s="1"/>
  <c r="B80" i="7"/>
  <c r="C79" i="7"/>
  <c r="E79" i="7" s="1"/>
  <c r="B79" i="7"/>
  <c r="C78" i="7"/>
  <c r="E78" i="7" s="1"/>
  <c r="B78" i="7"/>
  <c r="C77" i="7"/>
  <c r="B77" i="7"/>
  <c r="C76" i="7"/>
  <c r="E76" i="7" s="1"/>
  <c r="B76" i="7"/>
  <c r="C75" i="7"/>
  <c r="E75" i="7" s="1"/>
  <c r="B75" i="7"/>
  <c r="C74" i="7"/>
  <c r="E74" i="7" s="1"/>
  <c r="B74" i="7"/>
  <c r="C73" i="7"/>
  <c r="E73" i="7" s="1"/>
  <c r="B73" i="7"/>
  <c r="C72" i="7"/>
  <c r="E72" i="7" s="1"/>
  <c r="B72" i="7"/>
  <c r="C71" i="7"/>
  <c r="B71" i="7"/>
  <c r="C70" i="7"/>
  <c r="E70" i="7" s="1"/>
  <c r="B70" i="7"/>
  <c r="D70" i="7" s="1"/>
  <c r="C69" i="7"/>
  <c r="E69" i="7" s="1"/>
  <c r="B69" i="7"/>
  <c r="C68" i="7"/>
  <c r="E68" i="7" s="1"/>
  <c r="B68" i="7"/>
  <c r="C67" i="7"/>
  <c r="E67" i="7" s="1"/>
  <c r="B67" i="7"/>
  <c r="C66" i="7"/>
  <c r="E66" i="7" s="1"/>
  <c r="B66" i="7"/>
  <c r="C64" i="7"/>
  <c r="E64" i="7" s="1"/>
  <c r="B64" i="7"/>
  <c r="D64" i="7" s="1"/>
  <c r="C63" i="7"/>
  <c r="E63" i="7" s="1"/>
  <c r="B63" i="7"/>
  <c r="D63" i="7" s="1"/>
  <c r="E62" i="7"/>
  <c r="C61" i="7"/>
  <c r="E61" i="7" s="1"/>
  <c r="B61" i="7"/>
  <c r="C60" i="7"/>
  <c r="B60" i="7"/>
  <c r="C59" i="7"/>
  <c r="D59" i="7" s="1"/>
  <c r="B59" i="7"/>
  <c r="C58" i="7"/>
  <c r="B58" i="7"/>
  <c r="D58" i="7" s="1"/>
  <c r="C57" i="7"/>
  <c r="B57" i="7"/>
  <c r="C56" i="7"/>
  <c r="B56" i="7"/>
  <c r="D56" i="7" s="1"/>
  <c r="C55" i="7"/>
  <c r="B55" i="7"/>
  <c r="E54" i="7"/>
  <c r="C53" i="7"/>
  <c r="B53" i="7"/>
  <c r="C52" i="7"/>
  <c r="B52" i="7"/>
  <c r="C51" i="7"/>
  <c r="B51" i="7"/>
  <c r="C50" i="7"/>
  <c r="B50" i="7"/>
  <c r="C49" i="7"/>
  <c r="B49" i="7"/>
  <c r="C48" i="7"/>
  <c r="B48" i="7"/>
  <c r="C47" i="7"/>
  <c r="D47" i="7" s="1"/>
  <c r="B47" i="7"/>
  <c r="C46" i="7"/>
  <c r="B46" i="7"/>
  <c r="C45" i="7"/>
  <c r="B45" i="7"/>
  <c r="D45" i="7" s="1"/>
  <c r="C44" i="7"/>
  <c r="B44" i="7"/>
  <c r="C43" i="7"/>
  <c r="D43" i="7" s="1"/>
  <c r="B43" i="7"/>
  <c r="C42" i="7"/>
  <c r="B42" i="7"/>
  <c r="C41" i="7"/>
  <c r="D41" i="7" s="1"/>
  <c r="B41" i="7"/>
  <c r="C40" i="7"/>
  <c r="B40" i="7"/>
  <c r="C39" i="7"/>
  <c r="B39" i="7"/>
  <c r="D39" i="7" s="1"/>
  <c r="C38" i="7"/>
  <c r="B38" i="7"/>
  <c r="C37" i="7"/>
  <c r="D37" i="7" s="1"/>
  <c r="B37" i="7"/>
  <c r="C36" i="7"/>
  <c r="B36" i="7"/>
  <c r="C34" i="7"/>
  <c r="D34" i="7" s="1"/>
  <c r="B34" i="7"/>
  <c r="E33" i="7"/>
  <c r="C32" i="7"/>
  <c r="B32" i="7"/>
  <c r="C31" i="7"/>
  <c r="B31" i="7"/>
  <c r="C30" i="7"/>
  <c r="B30" i="7"/>
  <c r="C29" i="7"/>
  <c r="D29" i="7" s="1"/>
  <c r="B29" i="7"/>
  <c r="C28" i="7"/>
  <c r="D28" i="7" s="1"/>
  <c r="B28" i="7"/>
  <c r="C27" i="7"/>
  <c r="B27" i="7"/>
  <c r="C26" i="7"/>
  <c r="B26" i="7"/>
  <c r="C25" i="7"/>
  <c r="D25" i="7" s="1"/>
  <c r="B25" i="7"/>
  <c r="C24" i="7"/>
  <c r="B24" i="7"/>
  <c r="C23" i="7"/>
  <c r="D23" i="7" s="1"/>
  <c r="B23" i="7"/>
  <c r="C22" i="7"/>
  <c r="B22" i="7"/>
  <c r="D22" i="7" s="1"/>
  <c r="C21" i="7"/>
  <c r="B21" i="7"/>
  <c r="C20" i="7"/>
  <c r="B20" i="7"/>
  <c r="C19" i="7"/>
  <c r="D19" i="7" s="1"/>
  <c r="B19" i="7"/>
  <c r="C17" i="7"/>
  <c r="B17" i="7"/>
  <c r="C16" i="7"/>
  <c r="D16" i="7" s="1"/>
  <c r="B16" i="7"/>
  <c r="C15" i="7"/>
  <c r="B15" i="7"/>
  <c r="C14" i="7"/>
  <c r="B14" i="7"/>
  <c r="C13" i="7"/>
  <c r="B13" i="7"/>
  <c r="C12" i="7"/>
  <c r="D12" i="7" s="1"/>
  <c r="B12" i="7"/>
  <c r="C11" i="7"/>
  <c r="B11" i="7"/>
  <c r="C10" i="7"/>
  <c r="D10" i="7" s="1"/>
  <c r="B10" i="7"/>
  <c r="C9" i="7"/>
  <c r="B9" i="7"/>
  <c r="C8" i="7"/>
  <c r="B8" i="7"/>
  <c r="C7" i="7"/>
  <c r="B7" i="7"/>
  <c r="C6" i="7"/>
  <c r="B6" i="7"/>
  <c r="C5" i="7"/>
  <c r="B5" i="7"/>
  <c r="C4" i="7"/>
  <c r="B4" i="7"/>
  <c r="C3" i="7"/>
  <c r="B3" i="7"/>
  <c r="D38" i="7"/>
  <c r="D50" i="7"/>
  <c r="D68" i="7"/>
  <c r="D74" i="7"/>
  <c r="D80" i="7"/>
  <c r="D86" i="7"/>
  <c r="D92" i="7"/>
  <c r="D96" i="7"/>
  <c r="D97" i="7"/>
  <c r="D98" i="7"/>
  <c r="D103" i="7"/>
  <c r="C2" i="7"/>
  <c r="B2" i="7"/>
  <c r="D31" i="7"/>
  <c r="D44" i="7"/>
  <c r="D49" i="7"/>
  <c r="D53" i="7"/>
  <c r="D55" i="7"/>
  <c r="D57" i="7"/>
  <c r="D61" i="7"/>
  <c r="D67" i="7"/>
  <c r="D73" i="7"/>
  <c r="D76" i="7"/>
  <c r="D79" i="7"/>
  <c r="D83" i="7"/>
  <c r="D85" i="7"/>
  <c r="D91" i="7"/>
  <c r="D102" i="7"/>
  <c r="D104" i="7"/>
  <c r="D18" i="7" s="1"/>
  <c r="D69" i="7" l="1"/>
  <c r="D75" i="7"/>
  <c r="D81" i="7"/>
  <c r="D87" i="7"/>
  <c r="D93" i="7"/>
  <c r="D99" i="7"/>
  <c r="B18" i="7"/>
  <c r="B35" i="7"/>
  <c r="D35" i="7"/>
  <c r="B54" i="7"/>
  <c r="D71" i="7"/>
  <c r="D77" i="7"/>
  <c r="D54" i="7"/>
  <c r="D4" i="7"/>
  <c r="D7" i="7"/>
  <c r="D13" i="7"/>
  <c r="D20" i="7"/>
  <c r="D26" i="7"/>
  <c r="D32" i="7"/>
  <c r="D40" i="7"/>
  <c r="D46" i="7"/>
  <c r="D52" i="7"/>
  <c r="B62" i="7"/>
  <c r="D62" i="7"/>
  <c r="D33" i="7"/>
  <c r="D65" i="7"/>
  <c r="D51" i="7"/>
  <c r="E71" i="7"/>
  <c r="E35" i="7"/>
  <c r="D9" i="7"/>
  <c r="E104" i="7"/>
  <c r="D5" i="7"/>
  <c r="D11" i="7"/>
  <c r="D17" i="7"/>
  <c r="D24" i="7"/>
  <c r="D30" i="7"/>
  <c r="D36" i="7"/>
  <c r="D42" i="7"/>
  <c r="D48" i="7"/>
  <c r="D60" i="7"/>
  <c r="D66" i="7"/>
  <c r="D72" i="7"/>
  <c r="D78" i="7"/>
  <c r="D84" i="7"/>
  <c r="D90" i="7"/>
  <c r="E77" i="7"/>
  <c r="E65" i="7"/>
  <c r="D6" i="7"/>
  <c r="D8" i="7"/>
  <c r="D14" i="7"/>
  <c r="D27" i="7"/>
  <c r="D3" i="7"/>
  <c r="D21" i="7"/>
  <c r="D15" i="7"/>
  <c r="D89" i="7"/>
  <c r="D95" i="7"/>
  <c r="D2" i="7"/>
  <c r="D61" i="8"/>
  <c r="D64" i="8"/>
  <c r="D53" i="8"/>
  <c r="D34" i="8"/>
  <c r="D32" i="8"/>
  <c r="D19" i="8"/>
  <c r="E24" i="5" l="1"/>
  <c r="F24" i="5" s="1"/>
  <c r="C24" i="5"/>
  <c r="D24" i="5" s="1"/>
  <c r="F12" i="5"/>
  <c r="F9" i="5"/>
  <c r="E8" i="5"/>
  <c r="F8" i="5" s="1"/>
  <c r="D12" i="5"/>
  <c r="D9" i="5"/>
  <c r="D8" i="5"/>
  <c r="D21" i="5"/>
  <c r="F21" i="5"/>
  <c r="D23" i="5"/>
  <c r="H24" i="5" l="1"/>
  <c r="K24" i="5" s="1"/>
  <c r="I24" i="5" s="1"/>
  <c r="G24" i="5"/>
  <c r="H21" i="5"/>
  <c r="K21" i="5" s="1"/>
  <c r="I21" i="5" s="1"/>
  <c r="G21" i="5"/>
  <c r="F23" i="5"/>
  <c r="G8" i="5"/>
  <c r="H23" i="5" l="1"/>
  <c r="G23" i="5"/>
  <c r="E16" i="5"/>
  <c r="F16" i="5" s="1"/>
  <c r="E15" i="5"/>
  <c r="F15" i="5" s="1"/>
  <c r="D15" i="5"/>
  <c r="E2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4" i="7"/>
  <c r="E36" i="7"/>
  <c r="E37" i="7"/>
  <c r="E38" i="7"/>
  <c r="E39" i="7"/>
  <c r="E40" i="7"/>
  <c r="E41" i="7"/>
  <c r="E42" i="7"/>
  <c r="E43" i="7"/>
  <c r="E44" i="7"/>
  <c r="E45" i="7"/>
  <c r="E46" i="7"/>
  <c r="E47" i="7"/>
  <c r="C16" i="5" s="1"/>
  <c r="D16" i="5" s="1"/>
  <c r="E48" i="7"/>
  <c r="E49" i="7"/>
  <c r="E50" i="7"/>
  <c r="E51" i="7"/>
  <c r="E52" i="7"/>
  <c r="E53" i="7"/>
  <c r="E55" i="7"/>
  <c r="E56" i="7"/>
  <c r="E57" i="7"/>
  <c r="E58" i="7"/>
  <c r="E59" i="7"/>
  <c r="E60" i="7"/>
  <c r="D86" i="8"/>
  <c r="D105" i="8"/>
  <c r="D104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3" i="8"/>
  <c r="D62" i="8"/>
  <c r="D60" i="8"/>
  <c r="D59" i="8"/>
  <c r="D58" i="8"/>
  <c r="D57" i="8"/>
  <c r="D56" i="8"/>
  <c r="D55" i="8"/>
  <c r="D54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3" i="8"/>
  <c r="D31" i="8"/>
  <c r="D30" i="8"/>
  <c r="D29" i="8"/>
  <c r="D28" i="8"/>
  <c r="D27" i="8"/>
  <c r="D26" i="8"/>
  <c r="D25" i="8"/>
  <c r="D24" i="8"/>
  <c r="D23" i="8"/>
  <c r="D22" i="8"/>
  <c r="D21" i="8"/>
  <c r="D20" i="8"/>
  <c r="D18" i="8"/>
  <c r="D17" i="8"/>
  <c r="D16" i="8"/>
  <c r="D15" i="8"/>
  <c r="D14" i="8"/>
  <c r="D13" i="8"/>
  <c r="D12" i="8"/>
  <c r="D11" i="8"/>
  <c r="D10" i="8"/>
  <c r="D8" i="8"/>
  <c r="D7" i="8"/>
  <c r="D6" i="8"/>
  <c r="D5" i="8"/>
  <c r="D4" i="8"/>
  <c r="D3" i="8"/>
  <c r="D2" i="8"/>
  <c r="G16" i="5" l="1"/>
  <c r="G15" i="5"/>
  <c r="E18" i="7"/>
  <c r="K23" i="5"/>
  <c r="A24" i="5"/>
  <c r="G12" i="5"/>
  <c r="G9" i="5"/>
  <c r="I23" i="5" l="1"/>
  <c r="I26" i="5" s="1"/>
  <c r="G17" i="5"/>
  <c r="I28" i="5" l="1"/>
</calcChain>
</file>

<file path=xl/sharedStrings.xml><?xml version="1.0" encoding="utf-8"?>
<sst xmlns="http://schemas.openxmlformats.org/spreadsheetml/2006/main" count="389" uniqueCount="162">
  <si>
    <t>ALOJAMIENTO</t>
  </si>
  <si>
    <t>MANUTENCIONES</t>
  </si>
  <si>
    <t>TOTAL</t>
  </si>
  <si>
    <t>NACIONALES</t>
  </si>
  <si>
    <t>MANUTENCIÓN</t>
  </si>
  <si>
    <t>MEDIA MANUTENCIÓN</t>
  </si>
  <si>
    <t>OTROS PAISES</t>
  </si>
  <si>
    <t xml:space="preserve">Nº COMISIÓN DE SERVICIO EN UXXI </t>
  </si>
  <si>
    <t>UGR</t>
  </si>
  <si>
    <t>IMPORTE UGR</t>
  </si>
  <si>
    <t>COMPENSACIÓN</t>
  </si>
  <si>
    <t>Argelia</t>
  </si>
  <si>
    <t>IMPORTE
HASTA 25%</t>
  </si>
  <si>
    <t>IMPORTE
HASTA EL 50%</t>
  </si>
  <si>
    <t>UNITARIO</t>
  </si>
  <si>
    <t>Kenia</t>
  </si>
  <si>
    <t>Kuwait</t>
  </si>
  <si>
    <t>Líbano</t>
  </si>
  <si>
    <t>Libia</t>
  </si>
  <si>
    <t>Luxemburgo</t>
  </si>
  <si>
    <t>Malasia</t>
  </si>
  <si>
    <t>Malta</t>
  </si>
  <si>
    <t>Marruecos</t>
  </si>
  <si>
    <t>Mauritania</t>
  </si>
  <si>
    <t>México</t>
  </si>
  <si>
    <t>Mozambique</t>
  </si>
  <si>
    <t>Nicaragua</t>
  </si>
  <si>
    <t>Nigeria</t>
  </si>
  <si>
    <t>Noruega</t>
  </si>
  <si>
    <t>Pakistán</t>
  </si>
  <si>
    <t>Panamá</t>
  </si>
  <si>
    <t>Paraguay</t>
  </si>
  <si>
    <t>Perú</t>
  </si>
  <si>
    <t>Polonia</t>
  </si>
  <si>
    <t>Portugal</t>
  </si>
  <si>
    <t>Rumania</t>
  </si>
  <si>
    <t>Rusia</t>
  </si>
  <si>
    <t>Senegal</t>
  </si>
  <si>
    <t>Singapur</t>
  </si>
  <si>
    <t>Siria</t>
  </si>
  <si>
    <t>Sudáfrica</t>
  </si>
  <si>
    <t>Suecia</t>
  </si>
  <si>
    <t>Suiza</t>
  </si>
  <si>
    <t>Tailandia</t>
  </si>
  <si>
    <t>Taiwán</t>
  </si>
  <si>
    <t>Tanzania</t>
  </si>
  <si>
    <t>Túnez</t>
  </si>
  <si>
    <t>Turquía</t>
  </si>
  <si>
    <t>Uruguay</t>
  </si>
  <si>
    <t>Venezuela</t>
  </si>
  <si>
    <t>Yemen</t>
  </si>
  <si>
    <t>PAIS</t>
  </si>
  <si>
    <t>Pais</t>
  </si>
  <si>
    <t>Alemania</t>
  </si>
  <si>
    <t>Andorra</t>
  </si>
  <si>
    <t>Angola</t>
  </si>
  <si>
    <t>Arabia Saudita</t>
  </si>
  <si>
    <t>Argentina</t>
  </si>
  <si>
    <t>Australia</t>
  </si>
  <si>
    <t>Austria</t>
  </si>
  <si>
    <t>Bélgica</t>
  </si>
  <si>
    <t>Bolivia</t>
  </si>
  <si>
    <t>Brasil</t>
  </si>
  <si>
    <t>Bulgaria</t>
  </si>
  <si>
    <t>Camerún</t>
  </si>
  <si>
    <t>Canadá</t>
  </si>
  <si>
    <t>Chile</t>
  </si>
  <si>
    <t>China</t>
  </si>
  <si>
    <t>Colombia</t>
  </si>
  <si>
    <t>Corea</t>
  </si>
  <si>
    <t>Costa de Marfil</t>
  </si>
  <si>
    <t>Costa Rica</t>
  </si>
  <si>
    <t>Croacia</t>
  </si>
  <si>
    <t>Cuba</t>
  </si>
  <si>
    <t>Dinamarca</t>
  </si>
  <si>
    <t>Ecuador</t>
  </si>
  <si>
    <t>Egipto</t>
  </si>
  <si>
    <t>El Salvador</t>
  </si>
  <si>
    <t>Emiratos Árabes Unidos</t>
  </si>
  <si>
    <t>Eslovaquia</t>
  </si>
  <si>
    <t>Estados Unidos</t>
  </si>
  <si>
    <t>Etiopía</t>
  </si>
  <si>
    <t>Filipinas</t>
  </si>
  <si>
    <t>Finlandia</t>
  </si>
  <si>
    <t>Francia</t>
  </si>
  <si>
    <t>Gabón</t>
  </si>
  <si>
    <t>Ghana</t>
  </si>
  <si>
    <t>Grecia</t>
  </si>
  <si>
    <t>Guatemala</t>
  </si>
  <si>
    <t>Guinea Ecuatorial</t>
  </si>
  <si>
    <t>Haití</t>
  </si>
  <si>
    <t>Honduras</t>
  </si>
  <si>
    <t>Hungría</t>
  </si>
  <si>
    <t>India</t>
  </si>
  <si>
    <t>Indonesia</t>
  </si>
  <si>
    <t>Irak</t>
  </si>
  <si>
    <t>Irán</t>
  </si>
  <si>
    <t>Irlanda</t>
  </si>
  <si>
    <t>Israel</t>
  </si>
  <si>
    <t>Italia</t>
  </si>
  <si>
    <t>Jamaica</t>
  </si>
  <si>
    <t>Japón</t>
  </si>
  <si>
    <t>Jordania</t>
  </si>
  <si>
    <t>Nueva Zelanda</t>
  </si>
  <si>
    <t>Países Bajos</t>
  </si>
  <si>
    <t>Reino Unido</t>
  </si>
  <si>
    <t>República Checa</t>
  </si>
  <si>
    <t>Yugoslavia</t>
  </si>
  <si>
    <t>Zaire/Congo</t>
  </si>
  <si>
    <t>Resto del mundo</t>
  </si>
  <si>
    <t>Bosnia y Herzegovina</t>
  </si>
  <si>
    <t>República Dominicana</t>
  </si>
  <si>
    <t>Zimbabwe</t>
  </si>
  <si>
    <t>Hong Kong S.A.R.</t>
  </si>
  <si>
    <t>Por alojamiento</t>
  </si>
  <si>
    <t>Por manutenc.</t>
  </si>
  <si>
    <t>Dieta entera</t>
  </si>
  <si>
    <t>Media
Manutención</t>
  </si>
  <si>
    <t>TIPO DE JUSTIFICACION</t>
  </si>
  <si>
    <t>Cantidad</t>
  </si>
  <si>
    <t>Importes Máximos Justificados</t>
  </si>
  <si>
    <t>Seleccione destino</t>
  </si>
  <si>
    <r>
      <rPr>
        <b/>
        <sz val="9"/>
        <color theme="1"/>
        <rFont val="Calibri"/>
        <family val="2"/>
        <scheme val="minor"/>
      </rPr>
      <t>1.-</t>
    </r>
    <r>
      <rPr>
        <sz val="9"/>
        <color theme="1"/>
        <rFont val="Calibri"/>
        <family val="2"/>
        <scheme val="minor"/>
      </rPr>
      <t xml:space="preserve"> Introduzca Nº de Comisión de Servicio. Celda D3</t>
    </r>
  </si>
  <si>
    <r>
      <rPr>
        <b/>
        <sz val="9"/>
        <color theme="1"/>
        <rFont val="Calibri"/>
        <family val="2"/>
        <scheme val="minor"/>
      </rPr>
      <t>2.-</t>
    </r>
    <r>
      <rPr>
        <sz val="9"/>
        <color theme="1"/>
        <rFont val="Calibri"/>
        <family val="2"/>
        <scheme val="minor"/>
      </rPr>
      <t xml:space="preserve"> Seleccione el tipo de Justificación. Celda D4</t>
    </r>
  </si>
  <si>
    <r>
      <rPr>
        <b/>
        <sz val="9"/>
        <color theme="1"/>
        <rFont val="Calibri"/>
        <family val="2"/>
        <scheme val="minor"/>
      </rPr>
      <t>3.-</t>
    </r>
    <r>
      <rPr>
        <sz val="9"/>
        <color theme="1"/>
        <rFont val="Calibri"/>
        <family val="2"/>
        <scheme val="minor"/>
      </rPr>
      <t xml:space="preserve"> Introduzca valores para las celdas B8:B14 en función del tipo de manutención</t>
    </r>
  </si>
  <si>
    <r>
      <rPr>
        <b/>
        <sz val="9"/>
        <color theme="1"/>
        <rFont val="Calibri"/>
        <family val="2"/>
        <scheme val="minor"/>
      </rPr>
      <t>4.-</t>
    </r>
    <r>
      <rPr>
        <sz val="9"/>
        <color theme="1"/>
        <rFont val="Calibri"/>
        <family val="2"/>
        <scheme val="minor"/>
      </rPr>
      <t xml:space="preserve"> Internacionales - Seleccione el país de destino. Celda A12</t>
    </r>
  </si>
  <si>
    <t>Compensación Total</t>
  </si>
  <si>
    <t>Nacional</t>
  </si>
  <si>
    <t>La persona que realiza la siguiente liquidación ha comprobado que la compensación se adecua a los criterios establecidos en los artículos 8 y 13 de la Normativa de Dietas de la UGR.</t>
  </si>
  <si>
    <t>ORDINARIA</t>
  </si>
  <si>
    <r>
      <rPr>
        <b/>
        <sz val="9"/>
        <color theme="1"/>
        <rFont val="Calibri"/>
        <family val="2"/>
        <scheme val="minor"/>
      </rPr>
      <t>5.-</t>
    </r>
    <r>
      <rPr>
        <sz val="9"/>
        <color theme="1"/>
        <rFont val="Calibri"/>
        <family val="2"/>
        <scheme val="minor"/>
      </rPr>
      <t xml:space="preserve"> Imprimir o guardar como PDF y firmar electrónicamente. </t>
    </r>
  </si>
  <si>
    <t>LIQUIDACIÓN 
UGR</t>
  </si>
  <si>
    <t>IMP. FACTURAS</t>
  </si>
  <si>
    <t>Total 
Alojamiento:</t>
  </si>
  <si>
    <t>-</t>
  </si>
  <si>
    <r>
      <t xml:space="preserve">Instrucciones de uso de la hoja </t>
    </r>
    <r>
      <rPr>
        <u/>
        <sz val="9"/>
        <color theme="1"/>
        <rFont val="Calibri"/>
        <family val="2"/>
        <scheme val="minor"/>
      </rPr>
      <t>(Cumplimentar casillas azul claro)</t>
    </r>
  </si>
  <si>
    <t>Chipre</t>
  </si>
  <si>
    <t>Ojo se asimila a resto del mundo por no estar incluido</t>
  </si>
  <si>
    <t>Eslovenia</t>
  </si>
  <si>
    <t>Estonia</t>
  </si>
  <si>
    <t>Islandia</t>
  </si>
  <si>
    <t>Letonia</t>
  </si>
  <si>
    <t>Lituania</t>
  </si>
  <si>
    <t>País</t>
  </si>
  <si>
    <t>Por manutención pernoctando</t>
  </si>
  <si>
    <t>D 54/1989</t>
  </si>
  <si>
    <t>COMPENSACIÓN
(UGR-D 54/1989)</t>
  </si>
  <si>
    <t>IMPORTE D 54/1989</t>
  </si>
  <si>
    <t>COMPENSACIÓN DE DIETAS LIQUIDADAS CONFORME AL DECRETO 54/1989</t>
  </si>
  <si>
    <t>Manutención sin pernoctar (26,67 €)</t>
  </si>
  <si>
    <t>Manutención pernoctando</t>
  </si>
  <si>
    <t>1/2 Manutención (20,41 €)</t>
  </si>
  <si>
    <t>TOTAL D 54/1989</t>
  </si>
  <si>
    <t>TOTAL UGR</t>
  </si>
  <si>
    <t xml:space="preserve">Completas </t>
  </si>
  <si>
    <t>Medias</t>
  </si>
  <si>
    <t>Madrid</t>
  </si>
  <si>
    <t>Barcelona</t>
  </si>
  <si>
    <t>1/2 Manutención Madrid (20,89 €)</t>
  </si>
  <si>
    <t>Nuevo</t>
  </si>
  <si>
    <r>
      <t xml:space="preserve">Manutención Madrid </t>
    </r>
    <r>
      <rPr>
        <b/>
        <sz val="9"/>
        <color theme="1"/>
        <rFont val="Calibri"/>
        <family val="2"/>
        <scheme val="minor"/>
      </rPr>
      <t>(41,78 pernoctando - 26,67 sin pernoctar)</t>
    </r>
  </si>
  <si>
    <t>Total
compensación Manutención: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</si>
</sst>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53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ashed">
        <color auto="1"/>
      </right>
      <top style="double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double">
        <color auto="1"/>
      </bottom>
      <diagonal/>
    </border>
    <border>
      <left style="dashed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thin">
        <color rgb="FF3F3F3F"/>
      </right>
      <top style="double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double">
        <color rgb="FF3F3F3F"/>
      </top>
      <bottom style="thin">
        <color rgb="FF3F3F3F"/>
      </bottom>
      <diagonal/>
    </border>
    <border>
      <left style="thin">
        <color rgb="FF3F3F3F"/>
      </left>
      <right style="double">
        <color rgb="FF3F3F3F"/>
      </right>
      <top style="double">
        <color rgb="FF3F3F3F"/>
      </top>
      <bottom style="thin">
        <color rgb="FF3F3F3F"/>
      </bottom>
      <diagonal/>
    </border>
    <border>
      <left style="double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double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 style="thin">
        <color rgb="FF3F3F3F"/>
      </left>
      <right style="double">
        <color rgb="FF3F3F3F"/>
      </right>
      <top style="thin">
        <color rgb="FF3F3F3F"/>
      </top>
      <bottom style="double">
        <color rgb="FF3F3F3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4" fillId="2" borderId="7" applyNumberFormat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0" borderId="0"/>
  </cellStyleXfs>
  <cellXfs count="101">
    <xf numFmtId="0" fontId="0" fillId="0" borderId="0" xfId="0"/>
    <xf numFmtId="0" fontId="4" fillId="2" borderId="7" xfId="1" applyAlignment="1">
      <alignment horizontal="center" vertical="center"/>
    </xf>
    <xf numFmtId="0" fontId="4" fillId="2" borderId="7" xfId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center" wrapText="1"/>
    </xf>
    <xf numFmtId="43" fontId="0" fillId="0" borderId="9" xfId="2" applyFont="1" applyBorder="1"/>
    <xf numFmtId="0" fontId="0" fillId="0" borderId="33" xfId="0" applyBorder="1"/>
    <xf numFmtId="0" fontId="0" fillId="0" borderId="34" xfId="0" applyBorder="1"/>
    <xf numFmtId="43" fontId="0" fillId="0" borderId="35" xfId="2" applyFont="1" applyBorder="1"/>
    <xf numFmtId="0" fontId="0" fillId="0" borderId="36" xfId="0" applyBorder="1"/>
    <xf numFmtId="0" fontId="0" fillId="0" borderId="10" xfId="0" applyBorder="1"/>
    <xf numFmtId="43" fontId="0" fillId="0" borderId="37" xfId="2" applyFont="1" applyBorder="1"/>
    <xf numFmtId="0" fontId="0" fillId="0" borderId="38" xfId="0" applyBorder="1"/>
    <xf numFmtId="0" fontId="0" fillId="0" borderId="39" xfId="0" applyBorder="1"/>
    <xf numFmtId="43" fontId="0" fillId="0" borderId="40" xfId="2" applyFont="1" applyBorder="1"/>
    <xf numFmtId="0" fontId="1" fillId="0" borderId="0" xfId="0" applyFont="1" applyProtection="1">
      <protection hidden="1"/>
    </xf>
    <xf numFmtId="0" fontId="12" fillId="0" borderId="41" xfId="0" applyFont="1" applyBorder="1" applyProtection="1">
      <protection hidden="1"/>
    </xf>
    <xf numFmtId="0" fontId="0" fillId="0" borderId="42" xfId="0" applyBorder="1" applyProtection="1">
      <protection hidden="1"/>
    </xf>
    <xf numFmtId="0" fontId="0" fillId="0" borderId="43" xfId="0" applyBorder="1" applyProtection="1"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5" fillId="0" borderId="44" xfId="0" applyFont="1" applyBorder="1" applyProtection="1">
      <protection hidden="1"/>
    </xf>
    <xf numFmtId="0" fontId="0" fillId="0" borderId="45" xfId="0" applyBorder="1" applyProtection="1">
      <protection hidden="1"/>
    </xf>
    <xf numFmtId="0" fontId="0" fillId="0" borderId="0" xfId="0" applyBorder="1" applyProtection="1">
      <protection hidden="1"/>
    </xf>
    <xf numFmtId="0" fontId="3" fillId="4" borderId="28" xfId="0" applyFont="1" applyFill="1" applyBorder="1" applyAlignment="1" applyProtection="1">
      <alignment horizontal="center" vertical="center"/>
      <protection hidden="1"/>
    </xf>
    <xf numFmtId="0" fontId="3" fillId="4" borderId="29" xfId="0" applyFont="1" applyFill="1" applyBorder="1" applyAlignment="1" applyProtection="1">
      <alignment horizontal="center" vertical="center"/>
      <protection hidden="1"/>
    </xf>
    <xf numFmtId="0" fontId="3" fillId="4" borderId="30" xfId="0" applyFont="1" applyFill="1" applyBorder="1" applyAlignment="1" applyProtection="1">
      <alignment horizontal="center" vertical="center"/>
      <protection hidden="1"/>
    </xf>
    <xf numFmtId="0" fontId="5" fillId="0" borderId="46" xfId="0" applyFont="1" applyBorder="1" applyProtection="1">
      <protection hidden="1"/>
    </xf>
    <xf numFmtId="0" fontId="0" fillId="0" borderId="47" xfId="0" applyBorder="1" applyProtection="1">
      <protection hidden="1"/>
    </xf>
    <xf numFmtId="0" fontId="0" fillId="0" borderId="48" xfId="0" applyBorder="1" applyProtection="1">
      <protection hidden="1"/>
    </xf>
    <xf numFmtId="0" fontId="3" fillId="0" borderId="5" xfId="0" applyFont="1" applyBorder="1" applyProtection="1">
      <protection hidden="1"/>
    </xf>
    <xf numFmtId="44" fontId="1" fillId="0" borderId="5" xfId="3" applyFont="1" applyBorder="1" applyAlignment="1" applyProtection="1">
      <alignment horizontal="right"/>
      <protection hidden="1"/>
    </xf>
    <xf numFmtId="44" fontId="1" fillId="0" borderId="11" xfId="3" applyFont="1" applyBorder="1" applyAlignment="1" applyProtection="1">
      <alignment horizontal="right"/>
      <protection hidden="1"/>
    </xf>
    <xf numFmtId="9" fontId="0" fillId="0" borderId="0" xfId="0" applyNumberFormat="1" applyProtection="1">
      <protection hidden="1"/>
    </xf>
    <xf numFmtId="0" fontId="3" fillId="0" borderId="22" xfId="0" applyFont="1" applyBorder="1" applyProtection="1">
      <protection hidden="1"/>
    </xf>
    <xf numFmtId="44" fontId="1" fillId="0" borderId="22" xfId="3" applyFont="1" applyBorder="1" applyAlignment="1" applyProtection="1">
      <alignment horizontal="right"/>
      <protection hidden="1"/>
    </xf>
    <xf numFmtId="44" fontId="1" fillId="0" borderId="24" xfId="3" applyFont="1" applyBorder="1" applyAlignment="1" applyProtection="1">
      <alignment horizontal="right"/>
      <protection hidden="1"/>
    </xf>
    <xf numFmtId="44" fontId="3" fillId="0" borderId="1" xfId="3" applyFont="1" applyFill="1" applyBorder="1" applyAlignment="1" applyProtection="1">
      <alignment horizontal="right"/>
      <protection hidden="1"/>
    </xf>
    <xf numFmtId="0" fontId="3" fillId="4" borderId="2" xfId="0" applyFont="1" applyFill="1" applyBorder="1" applyAlignment="1" applyProtection="1">
      <alignment horizontal="center" vertical="center"/>
      <protection hidden="1"/>
    </xf>
    <xf numFmtId="0" fontId="3" fillId="4" borderId="25" xfId="0" applyFont="1" applyFill="1" applyBorder="1" applyAlignment="1" applyProtection="1">
      <alignment horizontal="center" vertical="center"/>
      <protection hidden="1"/>
    </xf>
    <xf numFmtId="0" fontId="3" fillId="4" borderId="29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18" xfId="0" applyFont="1" applyBorder="1" applyAlignment="1" applyProtection="1">
      <alignment horizontal="center"/>
      <protection hidden="1"/>
    </xf>
    <xf numFmtId="44" fontId="1" fillId="0" borderId="4" xfId="3" applyFont="1" applyBorder="1" applyAlignment="1" applyProtection="1">
      <alignment horizontal="center"/>
      <protection hidden="1"/>
    </xf>
    <xf numFmtId="44" fontId="1" fillId="0" borderId="8" xfId="3" applyFont="1" applyBorder="1" applyAlignment="1" applyProtection="1">
      <alignment horizontal="center" vertical="center"/>
      <protection hidden="1"/>
    </xf>
    <xf numFmtId="44" fontId="1" fillId="6" borderId="19" xfId="3" applyFont="1" applyFill="1" applyBorder="1" applyAlignment="1" applyProtection="1">
      <alignment horizontal="center"/>
      <protection hidden="1"/>
    </xf>
    <xf numFmtId="0" fontId="3" fillId="0" borderId="20" xfId="0" applyFont="1" applyBorder="1" applyAlignment="1" applyProtection="1">
      <alignment horizontal="center"/>
      <protection hidden="1"/>
    </xf>
    <xf numFmtId="44" fontId="1" fillId="0" borderId="5" xfId="3" applyFont="1" applyBorder="1" applyAlignment="1" applyProtection="1">
      <alignment horizontal="center"/>
      <protection hidden="1"/>
    </xf>
    <xf numFmtId="44" fontId="1" fillId="0" borderId="6" xfId="3" applyFont="1" applyBorder="1" applyAlignment="1" applyProtection="1">
      <alignment horizontal="center" vertical="center"/>
      <protection hidden="1"/>
    </xf>
    <xf numFmtId="44" fontId="1" fillId="6" borderId="11" xfId="3" applyFont="1" applyFill="1" applyBorder="1" applyAlignment="1" applyProtection="1">
      <alignment horizontal="center"/>
      <protection hidden="1"/>
    </xf>
    <xf numFmtId="0" fontId="3" fillId="0" borderId="21" xfId="0" applyFont="1" applyBorder="1" applyAlignment="1" applyProtection="1">
      <alignment horizontal="center"/>
      <protection hidden="1"/>
    </xf>
    <xf numFmtId="44" fontId="1" fillId="0" borderId="22" xfId="3" applyFont="1" applyBorder="1" applyAlignment="1" applyProtection="1">
      <alignment horizontal="center"/>
      <protection hidden="1"/>
    </xf>
    <xf numFmtId="44" fontId="1" fillId="0" borderId="23" xfId="3" applyFont="1" applyBorder="1" applyAlignment="1" applyProtection="1">
      <alignment horizontal="center" vertical="center"/>
      <protection hidden="1"/>
    </xf>
    <xf numFmtId="44" fontId="1" fillId="6" borderId="24" xfId="3" applyFont="1" applyFill="1" applyBorder="1" applyAlignment="1" applyProtection="1">
      <alignment horizontal="center"/>
      <protection hidden="1"/>
    </xf>
    <xf numFmtId="0" fontId="3" fillId="4" borderId="1" xfId="0" applyFont="1" applyFill="1" applyBorder="1" applyAlignment="1" applyProtection="1">
      <alignment horizontal="right"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3" fillId="0" borderId="0" xfId="0" applyFont="1" applyBorder="1" applyProtection="1">
      <protection locked="0" hidden="1"/>
    </xf>
    <xf numFmtId="0" fontId="2" fillId="0" borderId="0" xfId="0" applyFont="1" applyBorder="1" applyAlignment="1" applyProtection="1">
      <alignment vertical="center"/>
      <protection locked="0" hidden="1"/>
    </xf>
    <xf numFmtId="14" fontId="1" fillId="0" borderId="0" xfId="0" applyNumberFormat="1" applyFont="1" applyBorder="1" applyProtection="1">
      <protection locked="0"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3" fillId="4" borderId="30" xfId="0" applyFont="1" applyFill="1" applyBorder="1" applyAlignment="1" applyProtection="1">
      <alignment horizontal="center" vertical="center" wrapText="1"/>
      <protection hidden="1"/>
    </xf>
    <xf numFmtId="44" fontId="3" fillId="0" borderId="1" xfId="3" applyFont="1" applyFill="1" applyBorder="1" applyAlignment="1" applyProtection="1">
      <alignment horizontal="right" vertical="center"/>
      <protection hidden="1"/>
    </xf>
    <xf numFmtId="0" fontId="3" fillId="4" borderId="1" xfId="0" applyFont="1" applyFill="1" applyBorder="1" applyAlignment="1" applyProtection="1">
      <alignment horizontal="right" vertical="center" wrapText="1"/>
      <protection hidden="1"/>
    </xf>
    <xf numFmtId="0" fontId="0" fillId="0" borderId="42" xfId="0" applyBorder="1" applyAlignment="1" applyProtection="1">
      <alignment wrapText="1"/>
      <protection hidden="1"/>
    </xf>
    <xf numFmtId="0" fontId="9" fillId="7" borderId="14" xfId="4" applyFont="1" applyFill="1" applyBorder="1" applyAlignment="1" applyProtection="1">
      <alignment horizontal="center" vertical="center"/>
      <protection locked="0" hidden="1"/>
    </xf>
    <xf numFmtId="0" fontId="9" fillId="7" borderId="17" xfId="4" applyFont="1" applyFill="1" applyBorder="1" applyAlignment="1" applyProtection="1">
      <alignment horizontal="center" vertical="center"/>
      <protection locked="0" hidden="1"/>
    </xf>
    <xf numFmtId="0" fontId="1" fillId="7" borderId="5" xfId="0" applyFont="1" applyFill="1" applyBorder="1" applyAlignment="1" applyProtection="1">
      <alignment horizontal="center" vertical="center"/>
      <protection locked="0" hidden="1"/>
    </xf>
    <xf numFmtId="0" fontId="1" fillId="7" borderId="22" xfId="0" applyFont="1" applyFill="1" applyBorder="1" applyAlignment="1" applyProtection="1">
      <alignment horizontal="center" vertical="center"/>
      <protection locked="0" hidden="1"/>
    </xf>
    <xf numFmtId="0" fontId="1" fillId="7" borderId="4" xfId="2" applyNumberFormat="1" applyFont="1" applyFill="1" applyBorder="1" applyAlignment="1" applyProtection="1">
      <alignment horizontal="center" vertical="center"/>
      <protection locked="0" hidden="1"/>
    </xf>
    <xf numFmtId="0" fontId="1" fillId="7" borderId="22" xfId="2" applyNumberFormat="1" applyFont="1" applyFill="1" applyBorder="1" applyAlignment="1" applyProtection="1">
      <alignment horizontal="center" vertical="center"/>
      <protection locked="0" hidden="1"/>
    </xf>
    <xf numFmtId="44" fontId="1" fillId="7" borderId="4" xfId="3" applyFont="1" applyFill="1" applyBorder="1" applyAlignment="1" applyProtection="1">
      <alignment horizontal="center"/>
      <protection locked="0" hidden="1"/>
    </xf>
    <xf numFmtId="44" fontId="1" fillId="7" borderId="5" xfId="3" applyFont="1" applyFill="1" applyBorder="1" applyAlignment="1" applyProtection="1">
      <alignment horizontal="center"/>
      <protection locked="0" hidden="1"/>
    </xf>
    <xf numFmtId="44" fontId="1" fillId="7" borderId="22" xfId="3" applyFont="1" applyFill="1" applyBorder="1" applyAlignment="1" applyProtection="1">
      <alignment horizontal="center"/>
      <protection locked="0" hidden="1"/>
    </xf>
    <xf numFmtId="0" fontId="0" fillId="0" borderId="0" xfId="0" quotePrefix="1"/>
    <xf numFmtId="0" fontId="16" fillId="0" borderId="9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right" wrapText="1"/>
    </xf>
    <xf numFmtId="0" fontId="18" fillId="0" borderId="52" xfId="0" applyFont="1" applyBorder="1" applyAlignment="1">
      <alignment horizontal="center" vertical="center" wrapText="1"/>
    </xf>
    <xf numFmtId="0" fontId="17" fillId="0" borderId="52" xfId="0" applyFont="1" applyBorder="1" applyAlignment="1">
      <alignment vertical="center" wrapText="1"/>
    </xf>
    <xf numFmtId="0" fontId="19" fillId="0" borderId="0" xfId="0" applyFont="1"/>
    <xf numFmtId="0" fontId="3" fillId="0" borderId="5" xfId="0" applyFont="1" applyBorder="1" applyAlignment="1" applyProtection="1">
      <alignment horizontal="left"/>
      <protection hidden="1"/>
    </xf>
    <xf numFmtId="0" fontId="3" fillId="4" borderId="1" xfId="0" applyFont="1" applyFill="1" applyBorder="1" applyAlignment="1" applyProtection="1">
      <alignment horizontal="left" vertical="center" wrapText="1"/>
      <protection hidden="1"/>
    </xf>
    <xf numFmtId="0" fontId="0" fillId="0" borderId="49" xfId="0" applyBorder="1" applyAlignment="1" applyProtection="1">
      <alignment horizontal="left" wrapText="1"/>
      <protection hidden="1"/>
    </xf>
    <xf numFmtId="0" fontId="0" fillId="0" borderId="50" xfId="0" applyBorder="1" applyAlignment="1" applyProtection="1">
      <alignment horizontal="left" wrapText="1"/>
      <protection hidden="1"/>
    </xf>
    <xf numFmtId="0" fontId="0" fillId="0" borderId="51" xfId="0" applyBorder="1" applyAlignment="1" applyProtection="1">
      <alignment horizontal="left" wrapText="1"/>
      <protection hidden="1"/>
    </xf>
    <xf numFmtId="0" fontId="13" fillId="5" borderId="2" xfId="0" applyFont="1" applyFill="1" applyBorder="1" applyAlignment="1" applyProtection="1">
      <alignment horizontal="center" vertical="center"/>
      <protection hidden="1"/>
    </xf>
    <xf numFmtId="0" fontId="13" fillId="5" borderId="25" xfId="0" applyFont="1" applyFill="1" applyBorder="1" applyAlignment="1" applyProtection="1">
      <alignment horizontal="center" vertical="center"/>
      <protection hidden="1"/>
    </xf>
    <xf numFmtId="0" fontId="13" fillId="5" borderId="3" xfId="0" applyFont="1" applyFill="1" applyBorder="1" applyAlignment="1" applyProtection="1">
      <alignment horizontal="center" vertical="center"/>
      <protection hidden="1"/>
    </xf>
    <xf numFmtId="0" fontId="4" fillId="3" borderId="12" xfId="4" applyFont="1" applyFill="1" applyBorder="1" applyAlignment="1" applyProtection="1">
      <alignment horizontal="center" vertical="center"/>
      <protection hidden="1"/>
    </xf>
    <xf numFmtId="0" fontId="10" fillId="3" borderId="13" xfId="4" applyFont="1" applyFill="1" applyBorder="1" applyAlignment="1" applyProtection="1">
      <alignment horizontal="center" vertical="center"/>
      <protection hidden="1"/>
    </xf>
    <xf numFmtId="0" fontId="14" fillId="7" borderId="5" xfId="0" applyFont="1" applyFill="1" applyBorder="1" applyAlignment="1" applyProtection="1">
      <alignment horizontal="center"/>
      <protection locked="0" hidden="1"/>
    </xf>
    <xf numFmtId="0" fontId="3" fillId="4" borderId="25" xfId="0" applyFont="1" applyFill="1" applyBorder="1" applyAlignment="1" applyProtection="1">
      <alignment horizontal="center" vertical="center"/>
      <protection hidden="1"/>
    </xf>
    <xf numFmtId="0" fontId="3" fillId="4" borderId="3" xfId="0" applyFont="1" applyFill="1" applyBorder="1" applyAlignment="1" applyProtection="1">
      <alignment horizontal="center" vertical="center"/>
      <protection hidden="1"/>
    </xf>
    <xf numFmtId="0" fontId="4" fillId="3" borderId="15" xfId="4" applyFont="1" applyFill="1" applyBorder="1" applyAlignment="1" applyProtection="1">
      <alignment horizontal="center" vertical="center"/>
      <protection hidden="1"/>
    </xf>
    <xf numFmtId="0" fontId="10" fillId="3" borderId="16" xfId="4" applyFont="1" applyFill="1" applyBorder="1" applyAlignment="1" applyProtection="1">
      <alignment horizontal="center" vertical="center"/>
      <protection hidden="1"/>
    </xf>
    <xf numFmtId="0" fontId="3" fillId="4" borderId="8" xfId="0" applyFont="1" applyFill="1" applyBorder="1" applyAlignment="1" applyProtection="1">
      <alignment horizontal="center"/>
      <protection hidden="1"/>
    </xf>
    <xf numFmtId="0" fontId="3" fillId="4" borderId="26" xfId="0" applyFont="1" applyFill="1" applyBorder="1" applyAlignment="1" applyProtection="1">
      <alignment horizontal="center"/>
      <protection hidden="1"/>
    </xf>
    <xf numFmtId="0" fontId="3" fillId="4" borderId="31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center"/>
      <protection hidden="1"/>
    </xf>
    <xf numFmtId="0" fontId="3" fillId="4" borderId="27" xfId="0" applyFont="1" applyFill="1" applyBorder="1" applyAlignment="1" applyProtection="1">
      <alignment horizontal="center"/>
      <protection hidden="1"/>
    </xf>
    <xf numFmtId="0" fontId="3" fillId="4" borderId="32" xfId="0" applyFont="1" applyFill="1" applyBorder="1" applyAlignment="1" applyProtection="1">
      <alignment horizontal="center"/>
      <protection hidden="1"/>
    </xf>
  </cellXfs>
  <cellStyles count="5">
    <cellStyle name="Celda de comprobación" xfId="1" builtinId="23"/>
    <cellStyle name="Millares" xfId="2" builtinId="3"/>
    <cellStyle name="Moneda" xfId="3" builtinId="4"/>
    <cellStyle name="Normal" xfId="0" builtinId="0"/>
    <cellStyle name="Normal 2 3 2" xfId="4" xr:uid="{578BAD3A-754E-4393-80AE-29800B3C10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843EE-2F7C-481C-9705-C52E60C93B94}">
  <sheetPr codeName="Hoja1">
    <pageSetUpPr fitToPage="1"/>
  </sheetPr>
  <dimension ref="A1:M37"/>
  <sheetViews>
    <sheetView tabSelected="1" zoomScaleNormal="100" workbookViewId="0">
      <selection activeCell="E10" sqref="E10"/>
    </sheetView>
  </sheetViews>
  <sheetFormatPr baseColWidth="10" defaultColWidth="11.42578125" defaultRowHeight="15" x14ac:dyDescent="0.25"/>
  <cols>
    <col min="1" max="1" width="52.5703125" style="19" bestFit="1" customWidth="1"/>
    <col min="2" max="2" width="9.7109375" style="19" bestFit="1" customWidth="1"/>
    <col min="3" max="3" width="17.7109375" style="19" customWidth="1"/>
    <col min="4" max="4" width="23.140625" style="19" customWidth="1"/>
    <col min="5" max="5" width="10.5703125" style="19" bestFit="1" customWidth="1"/>
    <col min="6" max="6" width="16" style="19" customWidth="1"/>
    <col min="7" max="7" width="17.28515625" style="19" bestFit="1" customWidth="1"/>
    <col min="8" max="8" width="18.7109375" style="19" bestFit="1" customWidth="1"/>
    <col min="9" max="10" width="17.28515625" style="19" bestFit="1" customWidth="1"/>
    <col min="11" max="11" width="17" style="19" customWidth="1"/>
    <col min="12" max="12" width="12.140625" style="19" customWidth="1"/>
    <col min="13" max="13" width="2" style="19" customWidth="1"/>
    <col min="14" max="16384" width="11.42578125" style="19"/>
  </cols>
  <sheetData>
    <row r="1" spans="1:13" ht="21.75" customHeight="1" thickTop="1" thickBot="1" x14ac:dyDescent="0.3">
      <c r="A1" s="85" t="s">
        <v>148</v>
      </c>
      <c r="B1" s="86"/>
      <c r="C1" s="86"/>
      <c r="D1" s="86"/>
      <c r="E1" s="86"/>
      <c r="F1" s="86"/>
      <c r="G1" s="87"/>
      <c r="H1" s="15"/>
      <c r="I1" s="16" t="s">
        <v>135</v>
      </c>
      <c r="J1" s="17"/>
      <c r="K1" s="17"/>
      <c r="L1" s="17"/>
      <c r="M1" s="18"/>
    </row>
    <row r="2" spans="1:13" ht="17.25" thickTop="1" thickBot="1" x14ac:dyDescent="0.3">
      <c r="A2" s="20"/>
      <c r="B2" s="20"/>
      <c r="C2" s="20"/>
      <c r="D2" s="20"/>
      <c r="E2" s="15"/>
      <c r="F2" s="15"/>
      <c r="G2" s="15"/>
      <c r="H2" s="15"/>
      <c r="I2" s="21" t="s">
        <v>122</v>
      </c>
      <c r="M2" s="22"/>
    </row>
    <row r="3" spans="1:13" ht="15.75" x14ac:dyDescent="0.25">
      <c r="A3" s="88" t="s">
        <v>7</v>
      </c>
      <c r="B3" s="89"/>
      <c r="C3" s="89"/>
      <c r="D3" s="65" t="s">
        <v>134</v>
      </c>
      <c r="E3" s="15"/>
      <c r="F3" s="15"/>
      <c r="G3" s="15"/>
      <c r="H3" s="15"/>
      <c r="I3" s="21" t="s">
        <v>123</v>
      </c>
      <c r="M3" s="22"/>
    </row>
    <row r="4" spans="1:13" ht="16.5" thickBot="1" x14ac:dyDescent="0.3">
      <c r="A4" s="93" t="s">
        <v>118</v>
      </c>
      <c r="B4" s="94"/>
      <c r="C4" s="94"/>
      <c r="D4" s="66" t="s">
        <v>129</v>
      </c>
      <c r="E4" s="15"/>
      <c r="F4" s="15"/>
      <c r="G4" s="15"/>
      <c r="H4" s="15"/>
      <c r="I4" s="21" t="s">
        <v>124</v>
      </c>
      <c r="M4" s="22"/>
    </row>
    <row r="5" spans="1:13" ht="16.5" thickBot="1" x14ac:dyDescent="0.3">
      <c r="A5" s="15"/>
      <c r="B5" s="15"/>
      <c r="C5" s="15"/>
      <c r="D5" s="15"/>
      <c r="E5" s="15"/>
      <c r="F5" s="15"/>
      <c r="G5" s="15"/>
      <c r="H5" s="15"/>
      <c r="I5" s="21" t="s">
        <v>125</v>
      </c>
      <c r="J5" s="23"/>
      <c r="K5" s="23"/>
      <c r="L5" s="23"/>
      <c r="M5" s="22"/>
    </row>
    <row r="6" spans="1:13" ht="17.25" thickTop="1" thickBot="1" x14ac:dyDescent="0.3">
      <c r="A6" s="24" t="s">
        <v>1</v>
      </c>
      <c r="B6" s="25" t="s">
        <v>119</v>
      </c>
      <c r="C6" s="25" t="s">
        <v>145</v>
      </c>
      <c r="D6" s="25" t="s">
        <v>152</v>
      </c>
      <c r="E6" s="25" t="s">
        <v>8</v>
      </c>
      <c r="F6" s="25" t="s">
        <v>153</v>
      </c>
      <c r="G6" s="26" t="s">
        <v>10</v>
      </c>
      <c r="H6" s="15"/>
      <c r="I6" s="27" t="s">
        <v>130</v>
      </c>
      <c r="J6" s="28"/>
      <c r="K6" s="28"/>
      <c r="L6" s="28"/>
      <c r="M6" s="29"/>
    </row>
    <row r="7" spans="1:13" ht="16.5" thickTop="1" x14ac:dyDescent="0.25">
      <c r="A7" s="95" t="s">
        <v>3</v>
      </c>
      <c r="B7" s="96"/>
      <c r="C7" s="96"/>
      <c r="D7" s="96"/>
      <c r="E7" s="96"/>
      <c r="F7" s="96"/>
      <c r="G7" s="97"/>
      <c r="H7" s="15"/>
    </row>
    <row r="8" spans="1:13" ht="15.75" x14ac:dyDescent="0.25">
      <c r="A8" s="30" t="s">
        <v>150</v>
      </c>
      <c r="B8" s="67"/>
      <c r="C8" s="31" t="str">
        <f>IF(B8=0,"",40.82)</f>
        <v/>
      </c>
      <c r="D8" s="31" t="str">
        <f>IFERROR(B8*C8,"")</f>
        <v/>
      </c>
      <c r="E8" s="31" t="str">
        <f>IF(B8=0,"",40.82)</f>
        <v/>
      </c>
      <c r="F8" s="31" t="str">
        <f t="shared" ref="F8:F12" si="0">IFERROR(B8*E8,"")</f>
        <v/>
      </c>
      <c r="G8" s="32" t="str">
        <f t="shared" ref="G8:G12" si="1">IFERROR(F8-D8,"")</f>
        <v/>
      </c>
      <c r="H8" s="15"/>
    </row>
    <row r="9" spans="1:13" ht="15.75" x14ac:dyDescent="0.25">
      <c r="A9" s="30" t="s">
        <v>149</v>
      </c>
      <c r="B9" s="67"/>
      <c r="C9" s="31" t="str">
        <f>IF(B9=0,"",26.67)</f>
        <v/>
      </c>
      <c r="D9" s="31" t="str">
        <f t="shared" ref="D9:D12" si="2">IFERROR(B9*C9,"")</f>
        <v/>
      </c>
      <c r="E9" s="31" t="str">
        <f>IF(B9=0,"",26.67)</f>
        <v/>
      </c>
      <c r="F9" s="31" t="str">
        <f t="shared" si="0"/>
        <v/>
      </c>
      <c r="G9" s="32" t="str">
        <f t="shared" si="1"/>
        <v/>
      </c>
      <c r="H9" s="15"/>
    </row>
    <row r="10" spans="1:13" ht="15.75" x14ac:dyDescent="0.25">
      <c r="A10" s="30" t="s">
        <v>160</v>
      </c>
      <c r="B10" s="67"/>
      <c r="C10" s="31" t="str">
        <f>IF(B10=0,"",IF(B22&gt;0,41.78,26.67))</f>
        <v/>
      </c>
      <c r="D10" s="31" t="str">
        <f t="shared" si="2"/>
        <v/>
      </c>
      <c r="E10" s="31" t="str">
        <f>IF(B10=0,"",IF(B22&gt;0,40.82,26.67))</f>
        <v/>
      </c>
      <c r="F10" s="31" t="str">
        <f t="shared" si="0"/>
        <v/>
      </c>
      <c r="G10" s="32" t="str">
        <f>IFERROR(IF(F10-D10&gt;0,F10-D10,0),"")</f>
        <v/>
      </c>
      <c r="H10" s="15"/>
    </row>
    <row r="11" spans="1:13" ht="15.75" x14ac:dyDescent="0.25">
      <c r="A11" s="30" t="s">
        <v>158</v>
      </c>
      <c r="B11" s="67"/>
      <c r="C11" s="31" t="str">
        <f>IF(B11=0,"",20.89)</f>
        <v/>
      </c>
      <c r="D11" s="31" t="str">
        <f t="shared" ref="D11" si="3">IFERROR(B11*C11,"")</f>
        <v/>
      </c>
      <c r="E11" s="31" t="str">
        <f>IF(B11=0,"",26.67)</f>
        <v/>
      </c>
      <c r="F11" s="31" t="str">
        <f t="shared" ref="F11" si="4">IFERROR(B11*E11,"")</f>
        <v/>
      </c>
      <c r="G11" s="32" t="str">
        <f t="shared" ref="G11" si="5">IFERROR(F11-D11,"")</f>
        <v/>
      </c>
      <c r="H11" s="15"/>
    </row>
    <row r="12" spans="1:13" ht="15.75" x14ac:dyDescent="0.25">
      <c r="A12" s="80" t="s">
        <v>151</v>
      </c>
      <c r="B12" s="67"/>
      <c r="C12" s="31" t="str">
        <f>IF(B12=0,"",20.41)</f>
        <v/>
      </c>
      <c r="D12" s="31" t="str">
        <f t="shared" si="2"/>
        <v/>
      </c>
      <c r="E12" s="31" t="str">
        <f>IF(B12=0,"",26.67)</f>
        <v/>
      </c>
      <c r="F12" s="31" t="str">
        <f t="shared" si="0"/>
        <v/>
      </c>
      <c r="G12" s="32" t="str">
        <f t="shared" si="1"/>
        <v/>
      </c>
      <c r="H12" s="15"/>
    </row>
    <row r="13" spans="1:13" ht="15.75" x14ac:dyDescent="0.25">
      <c r="A13" s="98" t="s">
        <v>6</v>
      </c>
      <c r="B13" s="99"/>
      <c r="C13" s="99"/>
      <c r="D13" s="99"/>
      <c r="E13" s="99"/>
      <c r="F13" s="99"/>
      <c r="G13" s="100"/>
      <c r="H13" s="15"/>
    </row>
    <row r="14" spans="1:13" ht="15.75" x14ac:dyDescent="0.25">
      <c r="A14" s="90"/>
      <c r="B14" s="90"/>
      <c r="C14" s="31"/>
      <c r="D14" s="31"/>
      <c r="E14" s="31"/>
      <c r="F14" s="31"/>
      <c r="G14" s="32"/>
      <c r="H14" s="15"/>
    </row>
    <row r="15" spans="1:13" ht="15.75" x14ac:dyDescent="0.25">
      <c r="A15" s="30" t="s">
        <v>154</v>
      </c>
      <c r="B15" s="67"/>
      <c r="C15" s="31" t="str">
        <f>IFERROR(VLOOKUP(A14,'RD 54'!$A$2:$E$105,3,FALSE),"")</f>
        <v/>
      </c>
      <c r="D15" s="31" t="str">
        <f t="shared" ref="D15:D16" si="6">IFERROR(B15*C15,"")</f>
        <v/>
      </c>
      <c r="E15" s="31" t="str">
        <f>IFERROR(VLOOKUP(A14,'Importes UGR'!$A$2:$D$104,3,FALSE),"")</f>
        <v/>
      </c>
      <c r="F15" s="31" t="str">
        <f t="shared" ref="F15:F16" si="7">IFERROR(B15*E15,"")</f>
        <v/>
      </c>
      <c r="G15" s="32">
        <f t="shared" ref="G15:G16" si="8">IFERROR(IF(F15&gt;=D15,F15-D15,0),0)</f>
        <v>0</v>
      </c>
      <c r="H15" s="15"/>
      <c r="J15" s="33"/>
    </row>
    <row r="16" spans="1:13" ht="16.5" thickBot="1" x14ac:dyDescent="0.3">
      <c r="A16" s="34" t="s">
        <v>155</v>
      </c>
      <c r="B16" s="68"/>
      <c r="C16" s="35" t="str">
        <f>IFERROR(VLOOKUP(A14,'RD 54'!$A$2:$E$105,5,FALSE),"")</f>
        <v/>
      </c>
      <c r="D16" s="35" t="str">
        <f t="shared" si="6"/>
        <v/>
      </c>
      <c r="E16" s="35" t="str">
        <f>IFERROR(VLOOKUP(A14,'Importes UGR'!$A$2:$D$104,4,FALSE),"")</f>
        <v/>
      </c>
      <c r="F16" s="35" t="str">
        <f t="shared" si="7"/>
        <v/>
      </c>
      <c r="G16" s="36">
        <f t="shared" si="8"/>
        <v>0</v>
      </c>
      <c r="H16" s="15"/>
      <c r="J16" s="33"/>
    </row>
    <row r="17" spans="1:11" ht="57" customHeight="1" thickTop="1" thickBot="1" x14ac:dyDescent="0.3">
      <c r="A17" s="15"/>
      <c r="B17" s="15"/>
      <c r="C17" s="15"/>
      <c r="D17" s="15"/>
      <c r="E17" s="15"/>
      <c r="F17" s="81" t="s">
        <v>161</v>
      </c>
      <c r="G17" s="37">
        <f>SUM(G8:G16)</f>
        <v>0</v>
      </c>
      <c r="H17" s="15"/>
    </row>
    <row r="18" spans="1:11" ht="17.25" thickTop="1" thickBot="1" x14ac:dyDescent="0.3">
      <c r="A18" s="15"/>
      <c r="B18" s="15"/>
      <c r="C18" s="15"/>
      <c r="D18" s="15"/>
      <c r="E18" s="15"/>
      <c r="F18" s="15"/>
      <c r="G18" s="15"/>
      <c r="H18" s="15"/>
    </row>
    <row r="19" spans="1:11" ht="17.25" thickTop="1" thickBot="1" x14ac:dyDescent="0.3">
      <c r="A19" s="15"/>
      <c r="B19" s="15"/>
      <c r="C19" s="38" t="s">
        <v>14</v>
      </c>
      <c r="D19" s="39" t="s">
        <v>2</v>
      </c>
      <c r="E19" s="39" t="s">
        <v>14</v>
      </c>
      <c r="F19" s="39" t="s">
        <v>2</v>
      </c>
      <c r="G19" s="91" t="s">
        <v>120</v>
      </c>
      <c r="H19" s="92"/>
    </row>
    <row r="20" spans="1:11" s="41" customFormat="1" ht="33" thickTop="1" thickBot="1" x14ac:dyDescent="0.3">
      <c r="A20" s="24" t="s">
        <v>0</v>
      </c>
      <c r="B20" s="25" t="s">
        <v>119</v>
      </c>
      <c r="C20" s="25" t="s">
        <v>145</v>
      </c>
      <c r="D20" s="25" t="s">
        <v>147</v>
      </c>
      <c r="E20" s="40" t="s">
        <v>8</v>
      </c>
      <c r="F20" s="25" t="s">
        <v>9</v>
      </c>
      <c r="G20" s="40" t="s">
        <v>12</v>
      </c>
      <c r="H20" s="40" t="s">
        <v>13</v>
      </c>
      <c r="I20" s="40" t="s">
        <v>146</v>
      </c>
      <c r="J20" s="25" t="s">
        <v>132</v>
      </c>
      <c r="K20" s="61" t="s">
        <v>131</v>
      </c>
    </row>
    <row r="21" spans="1:11" ht="16.5" thickTop="1" x14ac:dyDescent="0.25">
      <c r="A21" s="42" t="s">
        <v>127</v>
      </c>
      <c r="B21" s="69"/>
      <c r="C21" s="43" t="str">
        <f>IF(B21=0,"",64.27)</f>
        <v/>
      </c>
      <c r="D21" s="43" t="str">
        <f t="shared" ref="D21:D24" si="9">IFERROR(B21*C21,"")</f>
        <v/>
      </c>
      <c r="E21" s="43" t="str">
        <f>IF(B21=0,"",100)</f>
        <v/>
      </c>
      <c r="F21" s="43" t="str">
        <f t="shared" ref="F21:F24" si="10">IFERROR(B21*E21,"")</f>
        <v/>
      </c>
      <c r="G21" s="43" t="str">
        <f>IFERROR(F21+(F21*0.25),"")</f>
        <v/>
      </c>
      <c r="H21" s="43" t="str">
        <f t="shared" ref="H21:H24" si="11">IFERROR(F21+(F21*0.5),"")</f>
        <v/>
      </c>
      <c r="I21" s="44">
        <f t="shared" ref="I21:I24" si="12">IF(J21&lt;D21,0,IF(J21&lt;K21,(J21-D21),IF(J21&lt;=0,0,IF(K21-D21&lt;=0,0,K21-D21))))</f>
        <v>0</v>
      </c>
      <c r="J21" s="71"/>
      <c r="K21" s="45" t="str">
        <f>IF(D4="ASISTENCIA A CONGRESO",IF(J21&gt;H21,H21,J21),IF(D4="INCREMENTO HASTA EL 25%",IF(J21&gt;=G21,G21,J21),IF(J21&gt;=F21,F21,J21)))</f>
        <v/>
      </c>
    </row>
    <row r="22" spans="1:11" ht="15.75" x14ac:dyDescent="0.25">
      <c r="A22" s="46" t="s">
        <v>156</v>
      </c>
      <c r="B22" s="67"/>
      <c r="C22" s="47" t="str">
        <f>IF(B22=0,"",96.41)</f>
        <v/>
      </c>
      <c r="D22" s="47" t="str">
        <f t="shared" ref="D22" si="13">IFERROR(B22*C22,"")</f>
        <v/>
      </c>
      <c r="E22" s="47" t="str">
        <f>IF(B22=0,"",125)</f>
        <v/>
      </c>
      <c r="F22" s="47" t="str">
        <f t="shared" ref="F22" si="14">IFERROR(B22*E22,"")</f>
        <v/>
      </c>
      <c r="G22" s="47" t="str">
        <f>IFERROR(F22+(F22*0.25),"")</f>
        <v/>
      </c>
      <c r="H22" s="47" t="str">
        <f t="shared" ref="H22" si="15">IFERROR(F22+(F22*0.5),"")</f>
        <v/>
      </c>
      <c r="I22" s="48">
        <f t="shared" si="12"/>
        <v>0</v>
      </c>
      <c r="J22" s="72"/>
      <c r="K22" s="49" t="str">
        <f>IF(D3="ASISTENCIA A CONGRESO",IF(J22&gt;H22,H22,J22),IF(D3="INCREMENTO HASTA EL 25%",IF(J22&gt;=G22,G22,J22),IF(J22&gt;=F22,F22,J22)))</f>
        <v/>
      </c>
    </row>
    <row r="23" spans="1:11" ht="15.75" x14ac:dyDescent="0.25">
      <c r="A23" s="46" t="s">
        <v>157</v>
      </c>
      <c r="B23" s="67"/>
      <c r="C23" s="47" t="str">
        <f>IF(B23=0,"",64.27)</f>
        <v/>
      </c>
      <c r="D23" s="47" t="str">
        <f t="shared" si="9"/>
        <v/>
      </c>
      <c r="E23" s="47" t="str">
        <f>IF(B23=0,"",125)</f>
        <v/>
      </c>
      <c r="F23" s="47" t="str">
        <f t="shared" si="10"/>
        <v/>
      </c>
      <c r="G23" s="47" t="str">
        <f>IFERROR(F23+(F23*0.25),"")</f>
        <v/>
      </c>
      <c r="H23" s="47" t="str">
        <f t="shared" si="11"/>
        <v/>
      </c>
      <c r="I23" s="48">
        <f t="shared" si="12"/>
        <v>0</v>
      </c>
      <c r="J23" s="72"/>
      <c r="K23" s="49" t="str">
        <f>IF(D4="ASISTENCIA A CONGRESO",IF(J23&gt;H23,H23,J23),IF(D4="INCREMENTO HASTA EL 25%",IF(J23&gt;=G23,G23,J23),IF(J23&gt;=F23,F23,J23)))</f>
        <v/>
      </c>
    </row>
    <row r="24" spans="1:11" ht="16.5" thickBot="1" x14ac:dyDescent="0.3">
      <c r="A24" s="50" t="str">
        <f>IF($A$14&lt;&gt;"",$A$14,"")</f>
        <v/>
      </c>
      <c r="B24" s="70"/>
      <c r="C24" s="51">
        <f>IF($A$14&lt;&gt;"",VLOOKUP($A$14,'RD 54'!$A$2:$D$105,2,FALSE),)</f>
        <v>0</v>
      </c>
      <c r="D24" s="51">
        <f t="shared" si="9"/>
        <v>0</v>
      </c>
      <c r="E24" s="51">
        <f>IF($A$14&lt;&gt;"",VLOOKUP($A$14,'Importes UGR'!$A$2:$D$106,2,FALSE),)</f>
        <v>0</v>
      </c>
      <c r="F24" s="51">
        <f t="shared" si="10"/>
        <v>0</v>
      </c>
      <c r="G24" s="51">
        <f>IFERROR(F24+(F24*0.25),"")</f>
        <v>0</v>
      </c>
      <c r="H24" s="51">
        <f t="shared" si="11"/>
        <v>0</v>
      </c>
      <c r="I24" s="52">
        <f t="shared" si="12"/>
        <v>0</v>
      </c>
      <c r="J24" s="73"/>
      <c r="K24" s="53">
        <f>IF(D4="ASISTENCIA A CONGRESO",IF(J24&gt;H24,H24,J24),IF(D4="INCREMENTO HASTA EL 25%",IF(J24&gt;=G24,G24,J24),IF(J24&gt;=F24,F24,J24)))</f>
        <v>0</v>
      </c>
    </row>
    <row r="25" spans="1:11" ht="16.5" thickTop="1" thickBot="1" x14ac:dyDescent="0.3"/>
    <row r="26" spans="1:11" ht="33" thickTop="1" thickBot="1" x14ac:dyDescent="0.3">
      <c r="G26" s="15"/>
      <c r="H26" s="54" t="s">
        <v>133</v>
      </c>
      <c r="I26" s="62">
        <f>SUM(I21:I24)</f>
        <v>0</v>
      </c>
    </row>
    <row r="27" spans="1:11" ht="17.25" thickTop="1" thickBot="1" x14ac:dyDescent="0.3">
      <c r="A27" s="15"/>
      <c r="B27" s="15"/>
      <c r="C27" s="15"/>
      <c r="D27" s="15"/>
      <c r="E27" s="15"/>
      <c r="F27" s="15"/>
      <c r="G27" s="15"/>
      <c r="H27" s="60"/>
      <c r="I27" s="41"/>
    </row>
    <row r="28" spans="1:11" ht="33" customHeight="1" thickTop="1" thickBot="1" x14ac:dyDescent="0.3">
      <c r="A28" s="82" t="s">
        <v>128</v>
      </c>
      <c r="B28" s="83"/>
      <c r="C28" s="83"/>
      <c r="D28" s="83"/>
      <c r="E28" s="84"/>
      <c r="G28" s="15"/>
      <c r="H28" s="63" t="s">
        <v>126</v>
      </c>
      <c r="I28" s="62">
        <f>I26+G17</f>
        <v>0</v>
      </c>
    </row>
    <row r="29" spans="1:11" ht="15.75" x14ac:dyDescent="0.25">
      <c r="A29" s="64"/>
      <c r="B29" s="55"/>
      <c r="C29" s="55"/>
      <c r="D29" s="55"/>
      <c r="E29" s="55"/>
      <c r="F29" s="15"/>
      <c r="G29" s="15"/>
      <c r="H29" s="15"/>
    </row>
    <row r="30" spans="1:11" ht="15.75" x14ac:dyDescent="0.25">
      <c r="A30" s="23"/>
      <c r="B30" s="56"/>
      <c r="C30" s="56"/>
      <c r="D30" s="56"/>
      <c r="E30" s="15"/>
      <c r="F30" s="15"/>
      <c r="G30" s="15"/>
      <c r="H30" s="15"/>
    </row>
    <row r="31" spans="1:11" ht="15.75" x14ac:dyDescent="0.25">
      <c r="A31" s="57"/>
      <c r="B31" s="58"/>
      <c r="C31" s="58"/>
      <c r="D31" s="56"/>
      <c r="E31" s="15"/>
      <c r="F31" s="15"/>
      <c r="G31" s="15"/>
      <c r="H31" s="15"/>
    </row>
    <row r="32" spans="1:11" ht="15.75" x14ac:dyDescent="0.25">
      <c r="E32" s="15"/>
      <c r="F32" s="15"/>
      <c r="G32" s="15"/>
      <c r="H32" s="15"/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ht="15.75" x14ac:dyDescent="0.25">
      <c r="A34" s="60"/>
      <c r="B34" s="15"/>
      <c r="C34" s="15"/>
      <c r="D34" s="15"/>
    </row>
    <row r="37" spans="1:7" x14ac:dyDescent="0.25">
      <c r="C37" s="41"/>
    </row>
  </sheetData>
  <sheetProtection password="913C" sheet="1" objects="1" scenarios="1"/>
  <mergeCells count="8">
    <mergeCell ref="A28:E28"/>
    <mergeCell ref="A1:G1"/>
    <mergeCell ref="A3:C3"/>
    <mergeCell ref="A14:B14"/>
    <mergeCell ref="G19:H19"/>
    <mergeCell ref="A4:C4"/>
    <mergeCell ref="A7:G7"/>
    <mergeCell ref="A13:G13"/>
  </mergeCells>
  <dataValidations xWindow="856" yWindow="756" count="3">
    <dataValidation allowBlank="1" showInputMessage="1" showErrorMessage="1" errorTitle="IMPORTE EXCEDIDO" error="SÓLO UN 50% ADICIONAL" promptTitle="MÁXIMO 50% " prompt="ADICIONAL" sqref="H21:H24" xr:uid="{5289D2E8-D2D6-4BC5-87A1-9578E12718F3}"/>
    <dataValidation allowBlank="1" showInputMessage="1" showErrorMessage="1" errorTitle="IMPORTE EXCEDIDO" error="SÓLO 25 % MÁXIMO DE EXCESO" promptTitle="MÁXIMO UN 25 %" prompt="ADICIONAL" sqref="G21:G24" xr:uid="{1EDAD6BC-BD20-4B2D-AF41-6A7662F58F3E}"/>
    <dataValidation type="list" allowBlank="1" showInputMessage="1" showErrorMessage="1" sqref="D4" xr:uid="{82744693-69E6-466B-BBF1-D36ED053EFA1}">
      <formula1>"ORDINARIA,ASISTENCIA A CONGRESO,INCREMENTO HASTA EL 25%"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56" yWindow="756" count="1">
        <x14:dataValidation type="list" allowBlank="1" showInputMessage="1" showErrorMessage="1" xr:uid="{50E2047D-5CEE-4BE3-AF69-CC869D87D523}">
          <x14:formula1>
            <xm:f>'Importes UGR'!$A$2:$A$105</xm:f>
          </x14:formula1>
          <xm:sqref>A14:B14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4853A-3F9F-4416-9A40-24E02B43415E}">
  <sheetPr codeName="Hoja2"/>
  <dimension ref="A1"/>
  <sheetViews>
    <sheetView zoomScale="120" zoomScaleNormal="120" workbookViewId="0">
      <selection activeCell="A7" sqref="A7:G7"/>
    </sheetView>
  </sheetViews>
  <sheetFormatPr baseColWidth="10" defaultRowHeight="15" x14ac:dyDescent="0.25"/>
  <sheetData>
    <row r="1" spans="1:1" x14ac:dyDescent="0.25">
      <c r="A1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3A31F-A8C8-4001-8430-7B6E4DECA3C5}">
  <sheetPr codeName="Hoja3"/>
  <dimension ref="A1:E105"/>
  <sheetViews>
    <sheetView workbookViewId="0">
      <selection activeCell="A2" sqref="A2"/>
    </sheetView>
  </sheetViews>
  <sheetFormatPr baseColWidth="10" defaultRowHeight="15" x14ac:dyDescent="0.25"/>
  <cols>
    <col min="1" max="1" width="23.85546875" bestFit="1" customWidth="1"/>
    <col min="2" max="4" width="16.7109375" customWidth="1"/>
    <col min="5" max="5" width="11.85546875" bestFit="1" customWidth="1"/>
  </cols>
  <sheetData>
    <row r="1" spans="1:5" ht="31.5" thickTop="1" thickBot="1" x14ac:dyDescent="0.3">
      <c r="A1" s="1" t="s">
        <v>51</v>
      </c>
      <c r="B1" s="2" t="s">
        <v>0</v>
      </c>
      <c r="C1" s="2" t="s">
        <v>4</v>
      </c>
      <c r="D1" s="2" t="s">
        <v>5</v>
      </c>
    </row>
    <row r="2" spans="1:5" ht="15.75" thickTop="1" x14ac:dyDescent="0.25">
      <c r="A2" s="3" t="s">
        <v>53</v>
      </c>
      <c r="B2" s="4">
        <v>142.04</v>
      </c>
      <c r="C2" s="4">
        <v>63.63</v>
      </c>
      <c r="D2" s="5">
        <f t="shared" ref="D2:D33" si="0">C2/2</f>
        <v>31.815000000000001</v>
      </c>
    </row>
    <row r="3" spans="1:5" x14ac:dyDescent="0.25">
      <c r="A3" s="3" t="s">
        <v>54</v>
      </c>
      <c r="B3" s="4">
        <v>50.13</v>
      </c>
      <c r="C3" s="4">
        <v>40.49</v>
      </c>
      <c r="D3" s="5">
        <f t="shared" si="0"/>
        <v>20.245000000000001</v>
      </c>
    </row>
    <row r="4" spans="1:5" x14ac:dyDescent="0.25">
      <c r="A4" s="3" t="s">
        <v>55</v>
      </c>
      <c r="B4" s="4">
        <v>144.61000000000001</v>
      </c>
      <c r="C4" s="4">
        <v>63.63</v>
      </c>
      <c r="D4" s="5">
        <f t="shared" si="0"/>
        <v>31.815000000000001</v>
      </c>
    </row>
    <row r="5" spans="1:5" x14ac:dyDescent="0.25">
      <c r="A5" s="3" t="s">
        <v>56</v>
      </c>
      <c r="B5" s="4">
        <v>79.05</v>
      </c>
      <c r="C5" s="4">
        <v>57.84</v>
      </c>
      <c r="D5" s="5">
        <f t="shared" si="0"/>
        <v>28.92</v>
      </c>
    </row>
    <row r="6" spans="1:5" x14ac:dyDescent="0.25">
      <c r="A6" s="3" t="s">
        <v>11</v>
      </c>
      <c r="B6" s="4">
        <v>108.62</v>
      </c>
      <c r="C6" s="4">
        <v>47.56</v>
      </c>
      <c r="D6" s="5">
        <f t="shared" si="0"/>
        <v>23.78</v>
      </c>
    </row>
    <row r="7" spans="1:5" x14ac:dyDescent="0.25">
      <c r="A7" s="3" t="s">
        <v>57</v>
      </c>
      <c r="B7" s="4">
        <v>118.91</v>
      </c>
      <c r="C7" s="4">
        <v>59.13</v>
      </c>
      <c r="D7" s="5">
        <f t="shared" si="0"/>
        <v>29.565000000000001</v>
      </c>
    </row>
    <row r="8" spans="1:5" x14ac:dyDescent="0.25">
      <c r="A8" s="3" t="s">
        <v>58</v>
      </c>
      <c r="B8" s="4">
        <v>152.97</v>
      </c>
      <c r="C8" s="4">
        <v>74.56</v>
      </c>
      <c r="D8" s="5">
        <f t="shared" si="0"/>
        <v>37.28</v>
      </c>
      <c r="E8" t="s">
        <v>159</v>
      </c>
    </row>
    <row r="9" spans="1:5" x14ac:dyDescent="0.25">
      <c r="A9" s="3" t="s">
        <v>59</v>
      </c>
      <c r="B9" s="4">
        <v>108.62</v>
      </c>
      <c r="C9" s="4">
        <v>62.99</v>
      </c>
      <c r="D9" s="5">
        <f t="shared" si="0"/>
        <v>31.495000000000001</v>
      </c>
      <c r="E9" t="s">
        <v>159</v>
      </c>
    </row>
    <row r="10" spans="1:5" x14ac:dyDescent="0.25">
      <c r="A10" s="3" t="s">
        <v>60</v>
      </c>
      <c r="B10" s="4">
        <v>158.75</v>
      </c>
      <c r="C10" s="4">
        <v>88.7</v>
      </c>
      <c r="D10" s="5">
        <f t="shared" si="0"/>
        <v>44.35</v>
      </c>
    </row>
    <row r="11" spans="1:5" x14ac:dyDescent="0.25">
      <c r="A11" s="3" t="s">
        <v>61</v>
      </c>
      <c r="B11" s="4">
        <v>54.64</v>
      </c>
      <c r="C11" s="4">
        <v>39.200000000000003</v>
      </c>
      <c r="D11" s="5">
        <f t="shared" si="0"/>
        <v>19.600000000000001</v>
      </c>
    </row>
    <row r="12" spans="1:5" x14ac:dyDescent="0.25">
      <c r="A12" s="3" t="s">
        <v>110</v>
      </c>
      <c r="B12" s="4">
        <v>77.77</v>
      </c>
      <c r="C12" s="4">
        <v>53.34</v>
      </c>
      <c r="D12" s="5">
        <f t="shared" si="0"/>
        <v>26.67</v>
      </c>
    </row>
    <row r="13" spans="1:5" x14ac:dyDescent="0.25">
      <c r="A13" s="3" t="s">
        <v>62</v>
      </c>
      <c r="B13" s="4">
        <v>136.9</v>
      </c>
      <c r="C13" s="4">
        <v>84.84</v>
      </c>
      <c r="D13" s="5">
        <f t="shared" si="0"/>
        <v>42.42</v>
      </c>
    </row>
    <row r="14" spans="1:5" x14ac:dyDescent="0.25">
      <c r="A14" s="3" t="s">
        <v>63</v>
      </c>
      <c r="B14" s="4">
        <v>57.2</v>
      </c>
      <c r="C14" s="4">
        <v>40.49</v>
      </c>
      <c r="D14" s="5">
        <f t="shared" si="0"/>
        <v>20.245000000000001</v>
      </c>
    </row>
    <row r="15" spans="1:5" x14ac:dyDescent="0.25">
      <c r="A15" s="3" t="s">
        <v>64</v>
      </c>
      <c r="B15" s="4">
        <v>94.48</v>
      </c>
      <c r="C15" s="4">
        <v>52.06</v>
      </c>
      <c r="D15" s="5">
        <f t="shared" si="0"/>
        <v>26.03</v>
      </c>
    </row>
    <row r="16" spans="1:5" x14ac:dyDescent="0.25">
      <c r="A16" s="3" t="s">
        <v>65</v>
      </c>
      <c r="B16" s="4">
        <v>152.97</v>
      </c>
      <c r="C16" s="4">
        <v>74.56</v>
      </c>
      <c r="D16" s="5">
        <f t="shared" si="0"/>
        <v>37.28</v>
      </c>
      <c r="E16" t="s">
        <v>159</v>
      </c>
    </row>
    <row r="17" spans="1:5" x14ac:dyDescent="0.25">
      <c r="A17" s="3" t="s">
        <v>66</v>
      </c>
      <c r="B17" s="4">
        <v>109.26</v>
      </c>
      <c r="C17" s="4">
        <v>53.99</v>
      </c>
      <c r="D17" s="5">
        <f t="shared" si="0"/>
        <v>26.995000000000001</v>
      </c>
    </row>
    <row r="18" spans="1:5" x14ac:dyDescent="0.25">
      <c r="A18" s="3" t="s">
        <v>67</v>
      </c>
      <c r="B18" s="4">
        <v>76.48</v>
      </c>
      <c r="C18" s="4">
        <v>49.49</v>
      </c>
      <c r="D18" s="5">
        <f t="shared" si="0"/>
        <v>24.745000000000001</v>
      </c>
    </row>
    <row r="19" spans="1:5" x14ac:dyDescent="0.25">
      <c r="A19" s="3" t="s">
        <v>136</v>
      </c>
      <c r="B19" s="4">
        <v>65.55</v>
      </c>
      <c r="C19" s="4">
        <v>41.78</v>
      </c>
      <c r="D19" s="5">
        <f t="shared" si="0"/>
        <v>20.89</v>
      </c>
      <c r="E19" t="s">
        <v>159</v>
      </c>
    </row>
    <row r="20" spans="1:5" x14ac:dyDescent="0.25">
      <c r="A20" s="3" t="s">
        <v>68</v>
      </c>
      <c r="B20" s="4">
        <v>132.4</v>
      </c>
      <c r="C20" s="4">
        <v>83.55</v>
      </c>
      <c r="D20" s="5">
        <f t="shared" si="0"/>
        <v>41.774999999999999</v>
      </c>
    </row>
    <row r="21" spans="1:5" x14ac:dyDescent="0.25">
      <c r="A21" s="3" t="s">
        <v>69</v>
      </c>
      <c r="B21" s="4">
        <v>170.96</v>
      </c>
      <c r="C21" s="4">
        <v>80.34</v>
      </c>
      <c r="D21" s="5">
        <f t="shared" si="0"/>
        <v>40.17</v>
      </c>
      <c r="E21" t="s">
        <v>159</v>
      </c>
    </row>
    <row r="22" spans="1:5" x14ac:dyDescent="0.25">
      <c r="A22" s="3" t="s">
        <v>70</v>
      </c>
      <c r="B22" s="4">
        <v>65.55</v>
      </c>
      <c r="C22" s="4">
        <v>52.7</v>
      </c>
      <c r="D22" s="5">
        <f t="shared" si="0"/>
        <v>26.35</v>
      </c>
    </row>
    <row r="23" spans="1:5" x14ac:dyDescent="0.25">
      <c r="A23" s="3" t="s">
        <v>71</v>
      </c>
      <c r="B23" s="4">
        <v>70.06</v>
      </c>
      <c r="C23" s="4">
        <v>47.56</v>
      </c>
      <c r="D23" s="5">
        <f t="shared" si="0"/>
        <v>23.78</v>
      </c>
    </row>
    <row r="24" spans="1:5" x14ac:dyDescent="0.25">
      <c r="A24" s="3" t="s">
        <v>72</v>
      </c>
      <c r="B24" s="4">
        <v>77.77</v>
      </c>
      <c r="C24" s="4">
        <v>53.34</v>
      </c>
      <c r="D24" s="5">
        <f t="shared" si="0"/>
        <v>26.67</v>
      </c>
    </row>
    <row r="25" spans="1:5" x14ac:dyDescent="0.25">
      <c r="A25" s="3" t="s">
        <v>73</v>
      </c>
      <c r="B25" s="4">
        <v>60.42</v>
      </c>
      <c r="C25" s="4">
        <v>35.35</v>
      </c>
      <c r="D25" s="5">
        <f t="shared" si="0"/>
        <v>17.675000000000001</v>
      </c>
    </row>
    <row r="26" spans="1:5" x14ac:dyDescent="0.25">
      <c r="A26" s="3" t="s">
        <v>74</v>
      </c>
      <c r="B26" s="4">
        <v>131.12</v>
      </c>
      <c r="C26" s="4">
        <v>69.41</v>
      </c>
      <c r="D26" s="5">
        <f t="shared" si="0"/>
        <v>34.704999999999998</v>
      </c>
    </row>
    <row r="27" spans="1:5" x14ac:dyDescent="0.25">
      <c r="A27" s="3" t="s">
        <v>75</v>
      </c>
      <c r="B27" s="4">
        <v>69.41</v>
      </c>
      <c r="C27" s="4">
        <v>46.27</v>
      </c>
      <c r="D27" s="5">
        <f t="shared" si="0"/>
        <v>23.135000000000002</v>
      </c>
    </row>
    <row r="28" spans="1:5" x14ac:dyDescent="0.25">
      <c r="A28" s="3" t="s">
        <v>76</v>
      </c>
      <c r="B28" s="4">
        <v>97.69</v>
      </c>
      <c r="C28" s="4">
        <v>41.78</v>
      </c>
      <c r="D28" s="5">
        <f t="shared" si="0"/>
        <v>20.89</v>
      </c>
    </row>
    <row r="29" spans="1:5" x14ac:dyDescent="0.25">
      <c r="A29" s="3" t="s">
        <v>77</v>
      </c>
      <c r="B29" s="4">
        <v>70.7</v>
      </c>
      <c r="C29" s="4">
        <v>46.27</v>
      </c>
      <c r="D29" s="5">
        <f t="shared" si="0"/>
        <v>23.135000000000002</v>
      </c>
    </row>
    <row r="30" spans="1:5" x14ac:dyDescent="0.25">
      <c r="A30" s="3" t="s">
        <v>78</v>
      </c>
      <c r="B30" s="4">
        <v>108.62</v>
      </c>
      <c r="C30" s="4">
        <v>60.42</v>
      </c>
      <c r="D30" s="5">
        <f t="shared" si="0"/>
        <v>30.21</v>
      </c>
    </row>
    <row r="31" spans="1:5" x14ac:dyDescent="0.25">
      <c r="A31" s="3" t="s">
        <v>79</v>
      </c>
      <c r="B31" s="4">
        <v>80.989999999999995</v>
      </c>
      <c r="C31" s="4">
        <v>46.27</v>
      </c>
      <c r="D31" s="5">
        <f t="shared" si="0"/>
        <v>23.135000000000002</v>
      </c>
    </row>
    <row r="32" spans="1:5" x14ac:dyDescent="0.25">
      <c r="A32" s="3" t="s">
        <v>138</v>
      </c>
      <c r="B32" s="4">
        <v>77.77</v>
      </c>
      <c r="C32" s="4">
        <v>53.34</v>
      </c>
      <c r="D32" s="5">
        <f t="shared" si="0"/>
        <v>26.67</v>
      </c>
      <c r="E32" t="s">
        <v>159</v>
      </c>
    </row>
    <row r="33" spans="1:5" x14ac:dyDescent="0.25">
      <c r="A33" s="3" t="s">
        <v>80</v>
      </c>
      <c r="B33" s="4">
        <v>152.97</v>
      </c>
      <c r="C33" s="4">
        <v>74.56</v>
      </c>
      <c r="D33" s="5">
        <f t="shared" si="0"/>
        <v>37.28</v>
      </c>
    </row>
    <row r="34" spans="1:5" x14ac:dyDescent="0.25">
      <c r="A34" s="3" t="s">
        <v>139</v>
      </c>
      <c r="B34" s="4">
        <v>116.33</v>
      </c>
      <c r="C34" s="4">
        <v>43.71</v>
      </c>
      <c r="D34" s="5">
        <f t="shared" ref="D34:D65" si="1">C34/2</f>
        <v>21.855</v>
      </c>
      <c r="E34" t="s">
        <v>159</v>
      </c>
    </row>
    <row r="35" spans="1:5" x14ac:dyDescent="0.25">
      <c r="A35" s="3" t="s">
        <v>81</v>
      </c>
      <c r="B35" s="4">
        <v>127.9</v>
      </c>
      <c r="C35" s="4">
        <v>40.49</v>
      </c>
      <c r="D35" s="5">
        <f t="shared" si="1"/>
        <v>20.245000000000001</v>
      </c>
    </row>
    <row r="36" spans="1:5" x14ac:dyDescent="0.25">
      <c r="A36" s="3" t="s">
        <v>82</v>
      </c>
      <c r="B36" s="4">
        <v>76.48</v>
      </c>
      <c r="C36" s="4">
        <v>42.42</v>
      </c>
      <c r="D36" s="5">
        <f t="shared" si="1"/>
        <v>21.21</v>
      </c>
    </row>
    <row r="37" spans="1:5" x14ac:dyDescent="0.25">
      <c r="A37" s="3" t="s">
        <v>83</v>
      </c>
      <c r="B37" s="4">
        <v>131.12</v>
      </c>
      <c r="C37" s="4">
        <v>70.06</v>
      </c>
      <c r="D37" s="5">
        <f t="shared" si="1"/>
        <v>35.03</v>
      </c>
      <c r="E37" t="s">
        <v>159</v>
      </c>
    </row>
    <row r="38" spans="1:5" x14ac:dyDescent="0.25">
      <c r="A38" s="3" t="s">
        <v>84</v>
      </c>
      <c r="B38" s="4">
        <v>152.97</v>
      </c>
      <c r="C38" s="4">
        <v>74.56</v>
      </c>
      <c r="D38" s="5">
        <f t="shared" si="1"/>
        <v>37.28</v>
      </c>
    </row>
    <row r="39" spans="1:5" x14ac:dyDescent="0.25">
      <c r="A39" s="3" t="s">
        <v>85</v>
      </c>
      <c r="B39" s="4">
        <v>107.34</v>
      </c>
      <c r="C39" s="4">
        <v>56.56</v>
      </c>
      <c r="D39" s="5">
        <f t="shared" si="1"/>
        <v>28.28</v>
      </c>
    </row>
    <row r="40" spans="1:5" x14ac:dyDescent="0.25">
      <c r="A40" s="3" t="s">
        <v>86</v>
      </c>
      <c r="B40" s="4">
        <v>71.34</v>
      </c>
      <c r="C40" s="4">
        <v>39.85</v>
      </c>
      <c r="D40" s="5">
        <f t="shared" si="1"/>
        <v>19.925000000000001</v>
      </c>
    </row>
    <row r="41" spans="1:5" x14ac:dyDescent="0.25">
      <c r="A41" s="3" t="s">
        <v>87</v>
      </c>
      <c r="B41" s="4">
        <v>73.92</v>
      </c>
      <c r="C41" s="4">
        <v>41.78</v>
      </c>
      <c r="D41" s="5">
        <f t="shared" si="1"/>
        <v>20.89</v>
      </c>
    </row>
    <row r="42" spans="1:5" x14ac:dyDescent="0.25">
      <c r="A42" s="3" t="s">
        <v>88</v>
      </c>
      <c r="B42" s="4">
        <v>95.76</v>
      </c>
      <c r="C42" s="4">
        <v>45.63</v>
      </c>
      <c r="D42" s="5">
        <f t="shared" si="1"/>
        <v>22.815000000000001</v>
      </c>
    </row>
    <row r="43" spans="1:5" x14ac:dyDescent="0.25">
      <c r="A43" s="3" t="s">
        <v>89</v>
      </c>
      <c r="B43" s="4">
        <v>93.84</v>
      </c>
      <c r="C43" s="4">
        <v>53.99</v>
      </c>
      <c r="D43" s="5">
        <f t="shared" si="1"/>
        <v>26.995000000000001</v>
      </c>
    </row>
    <row r="44" spans="1:5" x14ac:dyDescent="0.25">
      <c r="A44" s="3" t="s">
        <v>90</v>
      </c>
      <c r="B44" s="4">
        <v>48.21</v>
      </c>
      <c r="C44" s="4">
        <v>40.49</v>
      </c>
      <c r="D44" s="5">
        <f t="shared" si="1"/>
        <v>20.245000000000001</v>
      </c>
    </row>
    <row r="45" spans="1:5" x14ac:dyDescent="0.25">
      <c r="A45" s="3" t="s">
        <v>91</v>
      </c>
      <c r="B45" s="4">
        <v>74.56</v>
      </c>
      <c r="C45" s="4">
        <v>44.99</v>
      </c>
      <c r="D45" s="5">
        <f t="shared" si="1"/>
        <v>22.495000000000001</v>
      </c>
    </row>
    <row r="46" spans="1:5" x14ac:dyDescent="0.25">
      <c r="A46" s="3" t="s">
        <v>113</v>
      </c>
      <c r="B46" s="4">
        <v>129.83000000000001</v>
      </c>
      <c r="C46" s="4">
        <v>55.28</v>
      </c>
      <c r="D46" s="5">
        <f t="shared" si="1"/>
        <v>27.64</v>
      </c>
    </row>
    <row r="47" spans="1:5" x14ac:dyDescent="0.25">
      <c r="A47" s="3" t="s">
        <v>92</v>
      </c>
      <c r="B47" s="4">
        <v>123.4</v>
      </c>
      <c r="C47" s="4">
        <v>49.49</v>
      </c>
      <c r="D47" s="5">
        <f t="shared" si="1"/>
        <v>24.745000000000001</v>
      </c>
    </row>
    <row r="48" spans="1:5" x14ac:dyDescent="0.25">
      <c r="A48" s="3" t="s">
        <v>93</v>
      </c>
      <c r="B48" s="4">
        <v>106.69</v>
      </c>
      <c r="C48" s="4">
        <v>41.13</v>
      </c>
      <c r="D48" s="5">
        <f t="shared" si="1"/>
        <v>20.565000000000001</v>
      </c>
    </row>
    <row r="49" spans="1:5" x14ac:dyDescent="0.25">
      <c r="A49" s="3" t="s">
        <v>94</v>
      </c>
      <c r="B49" s="4">
        <v>109.26</v>
      </c>
      <c r="C49" s="4">
        <v>45.63</v>
      </c>
      <c r="D49" s="5">
        <f t="shared" si="1"/>
        <v>22.815000000000001</v>
      </c>
    </row>
    <row r="50" spans="1:5" x14ac:dyDescent="0.25">
      <c r="A50" s="3" t="s">
        <v>95</v>
      </c>
      <c r="B50" s="4">
        <v>70.7</v>
      </c>
      <c r="C50" s="4">
        <v>41.78</v>
      </c>
      <c r="D50" s="5">
        <f t="shared" si="1"/>
        <v>20.89</v>
      </c>
    </row>
    <row r="51" spans="1:5" x14ac:dyDescent="0.25">
      <c r="A51" s="3" t="s">
        <v>96</v>
      </c>
      <c r="B51" s="4">
        <v>86.13</v>
      </c>
      <c r="C51" s="4">
        <v>47.56</v>
      </c>
      <c r="D51" s="5">
        <f t="shared" si="1"/>
        <v>23.78</v>
      </c>
    </row>
    <row r="52" spans="1:5" x14ac:dyDescent="0.25">
      <c r="A52" s="3" t="s">
        <v>97</v>
      </c>
      <c r="B52" s="4">
        <v>131.12</v>
      </c>
      <c r="C52" s="4">
        <v>70.06</v>
      </c>
      <c r="D52" s="5">
        <f t="shared" si="1"/>
        <v>35.03</v>
      </c>
      <c r="E52" t="s">
        <v>159</v>
      </c>
    </row>
    <row r="53" spans="1:5" x14ac:dyDescent="0.25">
      <c r="A53" s="3" t="s">
        <v>140</v>
      </c>
      <c r="B53" s="4">
        <v>131.12</v>
      </c>
      <c r="C53" s="4">
        <v>69.41</v>
      </c>
      <c r="D53" s="5">
        <f t="shared" si="1"/>
        <v>34.704999999999998</v>
      </c>
      <c r="E53" t="s">
        <v>159</v>
      </c>
    </row>
    <row r="54" spans="1:5" x14ac:dyDescent="0.25">
      <c r="A54" s="3" t="s">
        <v>98</v>
      </c>
      <c r="B54" s="4">
        <v>98.98</v>
      </c>
      <c r="C54" s="4">
        <v>60.42</v>
      </c>
      <c r="D54" s="5">
        <f t="shared" si="1"/>
        <v>30.21</v>
      </c>
    </row>
    <row r="55" spans="1:5" x14ac:dyDescent="0.25">
      <c r="A55" s="3" t="s">
        <v>99</v>
      </c>
      <c r="B55" s="4">
        <v>140.11000000000001</v>
      </c>
      <c r="C55" s="4">
        <v>67.489999999999995</v>
      </c>
      <c r="D55" s="5">
        <f t="shared" si="1"/>
        <v>33.744999999999997</v>
      </c>
    </row>
    <row r="56" spans="1:5" x14ac:dyDescent="0.25">
      <c r="A56" s="3" t="s">
        <v>100</v>
      </c>
      <c r="B56" s="4">
        <v>82.27</v>
      </c>
      <c r="C56" s="4">
        <v>49.49</v>
      </c>
      <c r="D56" s="5">
        <f t="shared" si="1"/>
        <v>24.745000000000001</v>
      </c>
    </row>
    <row r="57" spans="1:5" x14ac:dyDescent="0.25">
      <c r="A57" s="3" t="s">
        <v>101</v>
      </c>
      <c r="B57" s="4">
        <v>170.96</v>
      </c>
      <c r="C57" s="4">
        <v>103.48</v>
      </c>
      <c r="D57" s="5">
        <f t="shared" si="1"/>
        <v>51.74</v>
      </c>
    </row>
    <row r="58" spans="1:5" x14ac:dyDescent="0.25">
      <c r="A58" s="3" t="s">
        <v>102</v>
      </c>
      <c r="B58" s="4">
        <v>99.63</v>
      </c>
      <c r="C58" s="4">
        <v>45.63</v>
      </c>
      <c r="D58" s="5">
        <f t="shared" si="1"/>
        <v>22.815000000000001</v>
      </c>
    </row>
    <row r="59" spans="1:5" x14ac:dyDescent="0.25">
      <c r="A59" s="3" t="s">
        <v>15</v>
      </c>
      <c r="B59" s="4">
        <v>88.05</v>
      </c>
      <c r="C59" s="4">
        <v>42.42</v>
      </c>
      <c r="D59" s="5">
        <f t="shared" si="1"/>
        <v>21.21</v>
      </c>
    </row>
    <row r="60" spans="1:5" x14ac:dyDescent="0.25">
      <c r="A60" s="3" t="s">
        <v>16</v>
      </c>
      <c r="B60" s="4">
        <v>131.12</v>
      </c>
      <c r="C60" s="4">
        <v>47.56</v>
      </c>
      <c r="D60" s="5">
        <f t="shared" si="1"/>
        <v>23.78</v>
      </c>
    </row>
    <row r="61" spans="1:5" x14ac:dyDescent="0.25">
      <c r="A61" s="3" t="s">
        <v>141</v>
      </c>
      <c r="B61" s="4">
        <v>116.33</v>
      </c>
      <c r="C61" s="4">
        <v>43.71</v>
      </c>
      <c r="D61" s="5">
        <f t="shared" si="1"/>
        <v>21.855</v>
      </c>
      <c r="E61" t="s">
        <v>159</v>
      </c>
    </row>
    <row r="62" spans="1:5" x14ac:dyDescent="0.25">
      <c r="A62" s="3" t="s">
        <v>17</v>
      </c>
      <c r="B62" s="4">
        <v>123.4</v>
      </c>
      <c r="C62" s="4">
        <v>37.28</v>
      </c>
      <c r="D62" s="5">
        <f t="shared" si="1"/>
        <v>18.64</v>
      </c>
    </row>
    <row r="63" spans="1:5" x14ac:dyDescent="0.25">
      <c r="A63" s="3" t="s">
        <v>18</v>
      </c>
      <c r="B63" s="4">
        <v>109.26</v>
      </c>
      <c r="C63" s="4">
        <v>58.49</v>
      </c>
      <c r="D63" s="5">
        <f t="shared" si="1"/>
        <v>29.245000000000001</v>
      </c>
    </row>
    <row r="64" spans="1:5" x14ac:dyDescent="0.25">
      <c r="A64" s="3" t="s">
        <v>142</v>
      </c>
      <c r="B64" s="4">
        <v>116.33</v>
      </c>
      <c r="C64" s="4">
        <v>43.71</v>
      </c>
      <c r="D64" s="5">
        <f t="shared" si="1"/>
        <v>21.855</v>
      </c>
      <c r="E64" t="s">
        <v>159</v>
      </c>
    </row>
    <row r="65" spans="1:5" x14ac:dyDescent="0.25">
      <c r="A65" s="3" t="s">
        <v>19</v>
      </c>
      <c r="B65" s="4">
        <v>145.26</v>
      </c>
      <c r="C65" s="4">
        <v>59.77</v>
      </c>
      <c r="D65" s="5">
        <f t="shared" si="1"/>
        <v>29.885000000000002</v>
      </c>
    </row>
    <row r="66" spans="1:5" x14ac:dyDescent="0.25">
      <c r="A66" s="3" t="s">
        <v>20</v>
      </c>
      <c r="B66" s="4">
        <v>98.33</v>
      </c>
      <c r="C66" s="4">
        <v>36.64</v>
      </c>
      <c r="D66" s="5">
        <f t="shared" ref="D66:D97" si="2">C66/2</f>
        <v>18.32</v>
      </c>
    </row>
    <row r="67" spans="1:5" x14ac:dyDescent="0.25">
      <c r="A67" s="3" t="s">
        <v>21</v>
      </c>
      <c r="B67" s="4">
        <v>65.55</v>
      </c>
      <c r="C67" s="4">
        <v>41.78</v>
      </c>
      <c r="D67" s="5">
        <f t="shared" si="2"/>
        <v>20.89</v>
      </c>
      <c r="E67" t="s">
        <v>159</v>
      </c>
    </row>
    <row r="68" spans="1:5" x14ac:dyDescent="0.25">
      <c r="A68" s="3" t="s">
        <v>22</v>
      </c>
      <c r="B68" s="4">
        <v>106.05</v>
      </c>
      <c r="C68" s="4">
        <v>42.42</v>
      </c>
      <c r="D68" s="5">
        <f t="shared" si="2"/>
        <v>21.21</v>
      </c>
      <c r="E68" s="79"/>
    </row>
    <row r="69" spans="1:5" x14ac:dyDescent="0.25">
      <c r="A69" s="3" t="s">
        <v>23</v>
      </c>
      <c r="B69" s="4">
        <v>52.7</v>
      </c>
      <c r="C69" s="4">
        <v>41.78</v>
      </c>
      <c r="D69" s="5">
        <f t="shared" si="2"/>
        <v>20.89</v>
      </c>
    </row>
    <row r="70" spans="1:5" x14ac:dyDescent="0.25">
      <c r="A70" s="3" t="s">
        <v>24</v>
      </c>
      <c r="B70" s="4">
        <v>87.41</v>
      </c>
      <c r="C70" s="4">
        <v>46.27</v>
      </c>
      <c r="D70" s="5">
        <f t="shared" si="2"/>
        <v>23.135000000000002</v>
      </c>
    </row>
    <row r="71" spans="1:5" x14ac:dyDescent="0.25">
      <c r="A71" s="3" t="s">
        <v>25</v>
      </c>
      <c r="B71" s="4">
        <v>71.98</v>
      </c>
      <c r="C71" s="4">
        <v>45.63</v>
      </c>
      <c r="D71" s="5">
        <f t="shared" si="2"/>
        <v>22.815000000000001</v>
      </c>
    </row>
    <row r="72" spans="1:5" x14ac:dyDescent="0.25">
      <c r="A72" s="3" t="s">
        <v>26</v>
      </c>
      <c r="B72" s="4">
        <v>100.91</v>
      </c>
      <c r="C72" s="4">
        <v>56.56</v>
      </c>
      <c r="D72" s="5">
        <f t="shared" si="2"/>
        <v>28.28</v>
      </c>
    </row>
    <row r="73" spans="1:5" x14ac:dyDescent="0.25">
      <c r="A73" s="3" t="s">
        <v>27</v>
      </c>
      <c r="B73" s="4">
        <v>125.98</v>
      </c>
      <c r="C73" s="4">
        <v>50.13</v>
      </c>
      <c r="D73" s="5">
        <f t="shared" si="2"/>
        <v>25.065000000000001</v>
      </c>
    </row>
    <row r="74" spans="1:5" x14ac:dyDescent="0.25">
      <c r="A74" s="3" t="s">
        <v>28</v>
      </c>
      <c r="B74" s="4">
        <v>142.04</v>
      </c>
      <c r="C74" s="4">
        <v>86.13</v>
      </c>
      <c r="D74" s="5">
        <f t="shared" si="2"/>
        <v>43.064999999999998</v>
      </c>
    </row>
    <row r="75" spans="1:5" x14ac:dyDescent="0.25">
      <c r="A75" s="3" t="s">
        <v>103</v>
      </c>
      <c r="B75" s="4">
        <v>131.12</v>
      </c>
      <c r="C75" s="4">
        <v>70.06</v>
      </c>
      <c r="D75" s="5">
        <f t="shared" si="2"/>
        <v>35.03</v>
      </c>
      <c r="E75" t="s">
        <v>159</v>
      </c>
    </row>
    <row r="76" spans="1:5" x14ac:dyDescent="0.25">
      <c r="A76" s="3" t="s">
        <v>104</v>
      </c>
      <c r="B76" s="4">
        <v>135.61000000000001</v>
      </c>
      <c r="C76" s="4">
        <v>68.77</v>
      </c>
      <c r="D76" s="5">
        <f t="shared" si="2"/>
        <v>34.384999999999998</v>
      </c>
    </row>
    <row r="77" spans="1:5" x14ac:dyDescent="0.25">
      <c r="A77" s="3" t="s">
        <v>29</v>
      </c>
      <c r="B77" s="4">
        <v>62.35</v>
      </c>
      <c r="C77" s="4">
        <v>39.85</v>
      </c>
      <c r="D77" s="5">
        <f t="shared" si="2"/>
        <v>19.925000000000001</v>
      </c>
    </row>
    <row r="78" spans="1:5" x14ac:dyDescent="0.25">
      <c r="A78" s="3" t="s">
        <v>30</v>
      </c>
      <c r="B78" s="4">
        <v>69.41</v>
      </c>
      <c r="C78" s="4">
        <v>39.200000000000003</v>
      </c>
      <c r="D78" s="5">
        <f t="shared" si="2"/>
        <v>19.600000000000001</v>
      </c>
    </row>
    <row r="79" spans="1:5" x14ac:dyDescent="0.25">
      <c r="A79" s="3" t="s">
        <v>31</v>
      </c>
      <c r="B79" s="4">
        <v>48.85</v>
      </c>
      <c r="C79" s="4">
        <v>35.35</v>
      </c>
      <c r="D79" s="5">
        <f t="shared" si="2"/>
        <v>17.675000000000001</v>
      </c>
    </row>
    <row r="80" spans="1:5" x14ac:dyDescent="0.25">
      <c r="A80" s="3" t="s">
        <v>32</v>
      </c>
      <c r="B80" s="4">
        <v>85.48</v>
      </c>
      <c r="C80" s="4">
        <v>46.27</v>
      </c>
      <c r="D80" s="5">
        <f t="shared" si="2"/>
        <v>23.135000000000002</v>
      </c>
    </row>
    <row r="81" spans="1:5" x14ac:dyDescent="0.25">
      <c r="A81" s="3" t="s">
        <v>33</v>
      </c>
      <c r="B81" s="4">
        <v>106.69</v>
      </c>
      <c r="C81" s="4">
        <v>45.63</v>
      </c>
      <c r="D81" s="5">
        <f t="shared" si="2"/>
        <v>22.815000000000001</v>
      </c>
    </row>
    <row r="82" spans="1:5" x14ac:dyDescent="0.25">
      <c r="A82" s="3" t="s">
        <v>34</v>
      </c>
      <c r="B82" s="4">
        <v>104.12</v>
      </c>
      <c r="C82" s="4">
        <v>46.91</v>
      </c>
      <c r="D82" s="5">
        <f t="shared" si="2"/>
        <v>23.454999999999998</v>
      </c>
    </row>
    <row r="83" spans="1:5" x14ac:dyDescent="0.25">
      <c r="A83" s="3" t="s">
        <v>105</v>
      </c>
      <c r="B83" s="4">
        <v>167.75</v>
      </c>
      <c r="C83" s="4">
        <v>88.7</v>
      </c>
      <c r="D83" s="5">
        <f t="shared" si="2"/>
        <v>44.35</v>
      </c>
    </row>
    <row r="84" spans="1:5" x14ac:dyDescent="0.25">
      <c r="A84" s="3" t="s">
        <v>106</v>
      </c>
      <c r="B84" s="4">
        <v>108.62</v>
      </c>
      <c r="C84" s="4">
        <v>62.99</v>
      </c>
      <c r="D84" s="5">
        <f t="shared" si="2"/>
        <v>31.495000000000001</v>
      </c>
      <c r="E84" t="s">
        <v>159</v>
      </c>
    </row>
    <row r="85" spans="1:5" x14ac:dyDescent="0.25">
      <c r="A85" s="3" t="s">
        <v>111</v>
      </c>
      <c r="B85" s="4">
        <v>68.77</v>
      </c>
      <c r="C85" s="4">
        <v>39.200000000000003</v>
      </c>
      <c r="D85" s="5">
        <f t="shared" si="2"/>
        <v>19.600000000000001</v>
      </c>
    </row>
    <row r="86" spans="1:5" x14ac:dyDescent="0.25">
      <c r="A86" s="3" t="s">
        <v>109</v>
      </c>
      <c r="B86" s="4">
        <v>116.33</v>
      </c>
      <c r="C86" s="4">
        <v>43.71</v>
      </c>
      <c r="D86" s="5">
        <f t="shared" si="2"/>
        <v>21.855</v>
      </c>
    </row>
    <row r="87" spans="1:5" x14ac:dyDescent="0.25">
      <c r="A87" s="3" t="s">
        <v>35</v>
      </c>
      <c r="B87" s="4">
        <v>135.61000000000001</v>
      </c>
      <c r="C87" s="4">
        <v>41.13</v>
      </c>
      <c r="D87" s="5">
        <f t="shared" si="2"/>
        <v>20.565000000000001</v>
      </c>
    </row>
    <row r="88" spans="1:5" x14ac:dyDescent="0.25">
      <c r="A88" s="3" t="s">
        <v>36</v>
      </c>
      <c r="B88" s="4">
        <v>243.59</v>
      </c>
      <c r="C88" s="4">
        <v>78.41</v>
      </c>
      <c r="D88" s="5">
        <f t="shared" si="2"/>
        <v>39.204999999999998</v>
      </c>
    </row>
    <row r="89" spans="1:5" x14ac:dyDescent="0.25">
      <c r="A89" s="3" t="s">
        <v>37</v>
      </c>
      <c r="B89" s="4">
        <v>72.62</v>
      </c>
      <c r="C89" s="4">
        <v>48.21</v>
      </c>
      <c r="D89" s="5">
        <f t="shared" si="2"/>
        <v>24.105</v>
      </c>
    </row>
    <row r="90" spans="1:5" x14ac:dyDescent="0.25">
      <c r="A90" s="3" t="s">
        <v>38</v>
      </c>
      <c r="B90" s="4">
        <v>91.26</v>
      </c>
      <c r="C90" s="4">
        <v>51.42</v>
      </c>
      <c r="D90" s="5">
        <f t="shared" si="2"/>
        <v>25.71</v>
      </c>
    </row>
    <row r="91" spans="1:5" x14ac:dyDescent="0.25">
      <c r="A91" s="3" t="s">
        <v>39</v>
      </c>
      <c r="B91" s="4">
        <v>89.34</v>
      </c>
      <c r="C91" s="4">
        <v>49.49</v>
      </c>
      <c r="D91" s="5">
        <f t="shared" si="2"/>
        <v>24.745000000000001</v>
      </c>
    </row>
    <row r="92" spans="1:5" x14ac:dyDescent="0.25">
      <c r="A92" s="3" t="s">
        <v>40</v>
      </c>
      <c r="B92" s="4">
        <v>68.77</v>
      </c>
      <c r="C92" s="4">
        <v>51.42</v>
      </c>
      <c r="D92" s="5">
        <f t="shared" si="2"/>
        <v>25.71</v>
      </c>
    </row>
    <row r="93" spans="1:5" x14ac:dyDescent="0.25">
      <c r="A93" s="3" t="s">
        <v>41</v>
      </c>
      <c r="B93" s="4">
        <v>157.47</v>
      </c>
      <c r="C93" s="4">
        <v>80.34</v>
      </c>
      <c r="D93" s="5">
        <f t="shared" si="2"/>
        <v>40.17</v>
      </c>
    </row>
    <row r="94" spans="1:5" x14ac:dyDescent="0.25">
      <c r="A94" s="3" t="s">
        <v>42</v>
      </c>
      <c r="B94" s="4">
        <v>158.75</v>
      </c>
      <c r="C94" s="4">
        <v>65.55</v>
      </c>
      <c r="D94" s="5">
        <f t="shared" si="2"/>
        <v>32.774999999999999</v>
      </c>
    </row>
    <row r="95" spans="1:5" x14ac:dyDescent="0.25">
      <c r="A95" s="3" t="s">
        <v>43</v>
      </c>
      <c r="B95" s="4">
        <v>73.92</v>
      </c>
      <c r="C95" s="4">
        <v>41.78</v>
      </c>
      <c r="D95" s="5">
        <f t="shared" si="2"/>
        <v>20.89</v>
      </c>
    </row>
    <row r="96" spans="1:5" x14ac:dyDescent="0.25">
      <c r="A96" s="3" t="s">
        <v>44</v>
      </c>
      <c r="B96" s="4">
        <v>87.41</v>
      </c>
      <c r="C96" s="4">
        <v>52.06</v>
      </c>
      <c r="D96" s="5">
        <f t="shared" si="2"/>
        <v>26.03</v>
      </c>
    </row>
    <row r="97" spans="1:4" x14ac:dyDescent="0.25">
      <c r="A97" s="3" t="s">
        <v>45</v>
      </c>
      <c r="B97" s="4">
        <v>82.27</v>
      </c>
      <c r="C97" s="4">
        <v>32.14</v>
      </c>
      <c r="D97" s="5">
        <f t="shared" si="2"/>
        <v>16.07</v>
      </c>
    </row>
    <row r="98" spans="1:4" x14ac:dyDescent="0.25">
      <c r="A98" s="3" t="s">
        <v>46</v>
      </c>
      <c r="B98" s="4">
        <v>55.28</v>
      </c>
      <c r="C98" s="4">
        <v>49.49</v>
      </c>
      <c r="D98" s="5">
        <f t="shared" ref="D98:D102" si="3">C98/2</f>
        <v>24.745000000000001</v>
      </c>
    </row>
    <row r="99" spans="1:4" x14ac:dyDescent="0.25">
      <c r="A99" s="3" t="s">
        <v>47</v>
      </c>
      <c r="B99" s="4">
        <v>65.55</v>
      </c>
      <c r="C99" s="4">
        <v>41.78</v>
      </c>
      <c r="D99" s="5">
        <f t="shared" si="3"/>
        <v>20.89</v>
      </c>
    </row>
    <row r="100" spans="1:4" x14ac:dyDescent="0.25">
      <c r="A100" s="3" t="s">
        <v>48</v>
      </c>
      <c r="B100" s="4">
        <v>61.7</v>
      </c>
      <c r="C100" s="4">
        <v>44.35</v>
      </c>
      <c r="D100" s="5">
        <f t="shared" si="3"/>
        <v>22.175000000000001</v>
      </c>
    </row>
    <row r="101" spans="1:4" x14ac:dyDescent="0.25">
      <c r="A101" s="3" t="s">
        <v>49</v>
      </c>
      <c r="B101" s="4">
        <v>83.55</v>
      </c>
      <c r="C101" s="4">
        <v>38.56</v>
      </c>
      <c r="D101" s="5">
        <f t="shared" si="3"/>
        <v>19.28</v>
      </c>
    </row>
    <row r="102" spans="1:4" x14ac:dyDescent="0.25">
      <c r="A102" s="3" t="s">
        <v>50</v>
      </c>
      <c r="B102" s="4">
        <v>142.04</v>
      </c>
      <c r="C102" s="4">
        <v>46.27</v>
      </c>
      <c r="D102" s="5">
        <f t="shared" si="3"/>
        <v>23.135000000000002</v>
      </c>
    </row>
    <row r="103" spans="1:4" x14ac:dyDescent="0.25">
      <c r="A103" s="3" t="s">
        <v>107</v>
      </c>
      <c r="B103" s="4">
        <v>116.33</v>
      </c>
      <c r="C103" s="4">
        <v>43.71</v>
      </c>
      <c r="D103" s="5">
        <v>21.86</v>
      </c>
    </row>
    <row r="104" spans="1:4" x14ac:dyDescent="0.25">
      <c r="A104" s="3" t="s">
        <v>108</v>
      </c>
      <c r="B104" s="4">
        <v>108.62</v>
      </c>
      <c r="C104" s="4">
        <v>57.84</v>
      </c>
      <c r="D104" s="5">
        <f>C104/2</f>
        <v>28.92</v>
      </c>
    </row>
    <row r="105" spans="1:4" x14ac:dyDescent="0.25">
      <c r="A105" s="3" t="s">
        <v>112</v>
      </c>
      <c r="B105" s="4">
        <v>82.27</v>
      </c>
      <c r="C105" s="4">
        <v>41.78</v>
      </c>
      <c r="D105" s="5">
        <f>C105/2</f>
        <v>20.89</v>
      </c>
    </row>
  </sheetData>
  <sortState ref="A2:D105">
    <sortCondition ref="A1"/>
  </sortState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7C856-7A7F-4EE3-96B6-718C034B22D6}">
  <sheetPr codeName="Hoja4"/>
  <dimension ref="A1:I106"/>
  <sheetViews>
    <sheetView workbookViewId="0">
      <selection activeCell="C2" sqref="C2"/>
    </sheetView>
  </sheetViews>
  <sheetFormatPr baseColWidth="10" defaultRowHeight="15" x14ac:dyDescent="0.25"/>
  <cols>
    <col min="1" max="1" width="29.140625" bestFit="1" customWidth="1"/>
    <col min="2" max="2" width="15.5703125" customWidth="1"/>
    <col min="5" max="5" width="12.85546875" bestFit="1" customWidth="1"/>
    <col min="6" max="6" width="49.28515625" bestFit="1" customWidth="1"/>
    <col min="7" max="7" width="29.7109375" customWidth="1"/>
  </cols>
  <sheetData>
    <row r="1" spans="1:9" ht="39.75" thickTop="1" thickBot="1" x14ac:dyDescent="0.3">
      <c r="A1" s="1" t="s">
        <v>52</v>
      </c>
      <c r="B1" s="2" t="s">
        <v>114</v>
      </c>
      <c r="C1" s="2" t="s">
        <v>115</v>
      </c>
      <c r="D1" s="2" t="s">
        <v>116</v>
      </c>
      <c r="E1" s="2" t="s">
        <v>117</v>
      </c>
      <c r="G1" s="78" t="s">
        <v>143</v>
      </c>
      <c r="H1" s="77" t="s">
        <v>114</v>
      </c>
      <c r="I1" s="77" t="s">
        <v>144</v>
      </c>
    </row>
    <row r="2" spans="1:9" ht="18.75" customHeight="1" thickTop="1" x14ac:dyDescent="0.3">
      <c r="A2" s="6" t="s">
        <v>53</v>
      </c>
      <c r="B2" s="7">
        <f>VLOOKUP(A2,$G$2:$I$98,2,FALSE)</f>
        <v>142.04</v>
      </c>
      <c r="C2" s="7">
        <f>VLOOKUP(A2,$G$2:$I$98,3,FALSE)</f>
        <v>63.63</v>
      </c>
      <c r="D2" s="7">
        <f t="shared" ref="D2:D32" si="0">C2+B2</f>
        <v>205.67</v>
      </c>
      <c r="E2" s="8">
        <f t="shared" ref="E2:E36" si="1">C2/2</f>
        <v>31.815000000000001</v>
      </c>
      <c r="G2" s="75" t="s">
        <v>53</v>
      </c>
      <c r="H2" s="76">
        <v>142.04</v>
      </c>
      <c r="I2" s="76">
        <v>63.63</v>
      </c>
    </row>
    <row r="3" spans="1:9" ht="18.75" customHeight="1" x14ac:dyDescent="0.3">
      <c r="A3" s="9" t="s">
        <v>54</v>
      </c>
      <c r="B3" s="10">
        <f t="shared" ref="B3:B66" si="2">VLOOKUP(A3,$G$2:$I$98,2,FALSE)</f>
        <v>50.13</v>
      </c>
      <c r="C3" s="10">
        <f t="shared" ref="C3:C66" si="3">VLOOKUP(A3,$G$2:$I$98,3,FALSE)</f>
        <v>40.49</v>
      </c>
      <c r="D3" s="10">
        <f t="shared" si="0"/>
        <v>90.62</v>
      </c>
      <c r="E3" s="11">
        <f t="shared" si="1"/>
        <v>20.245000000000001</v>
      </c>
      <c r="G3" s="75" t="s">
        <v>54</v>
      </c>
      <c r="H3" s="76">
        <v>50.13</v>
      </c>
      <c r="I3" s="76">
        <v>40.49</v>
      </c>
    </row>
    <row r="4" spans="1:9" ht="21.75" customHeight="1" x14ac:dyDescent="0.3">
      <c r="A4" s="9" t="s">
        <v>55</v>
      </c>
      <c r="B4" s="10">
        <f t="shared" si="2"/>
        <v>144.61000000000001</v>
      </c>
      <c r="C4" s="10">
        <f t="shared" si="3"/>
        <v>63.63</v>
      </c>
      <c r="D4" s="10">
        <f t="shared" si="0"/>
        <v>208.24</v>
      </c>
      <c r="E4" s="11">
        <f t="shared" si="1"/>
        <v>31.815000000000001</v>
      </c>
      <c r="G4" s="75" t="s">
        <v>55</v>
      </c>
      <c r="H4" s="76">
        <v>144.61000000000001</v>
      </c>
      <c r="I4" s="76">
        <v>63.63</v>
      </c>
    </row>
    <row r="5" spans="1:9" ht="18.75" x14ac:dyDescent="0.3">
      <c r="A5" s="9" t="s">
        <v>56</v>
      </c>
      <c r="B5" s="10">
        <f t="shared" si="2"/>
        <v>79.05</v>
      </c>
      <c r="C5" s="10">
        <f t="shared" si="3"/>
        <v>57.84</v>
      </c>
      <c r="D5" s="10">
        <f t="shared" si="0"/>
        <v>136.88999999999999</v>
      </c>
      <c r="E5" s="11">
        <f t="shared" si="1"/>
        <v>28.92</v>
      </c>
      <c r="G5" s="75" t="s">
        <v>56</v>
      </c>
      <c r="H5" s="76">
        <v>79.05</v>
      </c>
      <c r="I5" s="76">
        <v>57.84</v>
      </c>
    </row>
    <row r="6" spans="1:9" ht="18.75" x14ac:dyDescent="0.3">
      <c r="A6" s="9" t="s">
        <v>11</v>
      </c>
      <c r="B6" s="10">
        <f t="shared" si="2"/>
        <v>108.62</v>
      </c>
      <c r="C6" s="10">
        <f t="shared" si="3"/>
        <v>47.56</v>
      </c>
      <c r="D6" s="10">
        <f t="shared" si="0"/>
        <v>156.18</v>
      </c>
      <c r="E6" s="11">
        <f t="shared" si="1"/>
        <v>23.78</v>
      </c>
      <c r="G6" s="75" t="s">
        <v>11</v>
      </c>
      <c r="H6" s="76">
        <v>108.62</v>
      </c>
      <c r="I6" s="76">
        <v>47.56</v>
      </c>
    </row>
    <row r="7" spans="1:9" ht="18.75" x14ac:dyDescent="0.3">
      <c r="A7" s="9" t="s">
        <v>57</v>
      </c>
      <c r="B7" s="10">
        <f t="shared" si="2"/>
        <v>118.91</v>
      </c>
      <c r="C7" s="10">
        <f t="shared" si="3"/>
        <v>59.13</v>
      </c>
      <c r="D7" s="10">
        <f t="shared" si="0"/>
        <v>178.04</v>
      </c>
      <c r="E7" s="11">
        <f t="shared" si="1"/>
        <v>29.565000000000001</v>
      </c>
      <c r="G7" s="75" t="s">
        <v>57</v>
      </c>
      <c r="H7" s="76">
        <v>118.91</v>
      </c>
      <c r="I7" s="76">
        <v>59.13</v>
      </c>
    </row>
    <row r="8" spans="1:9" ht="18.75" x14ac:dyDescent="0.3">
      <c r="A8" s="9" t="s">
        <v>58</v>
      </c>
      <c r="B8" s="10">
        <f t="shared" si="2"/>
        <v>86.77</v>
      </c>
      <c r="C8" s="10">
        <f t="shared" si="3"/>
        <v>54.64</v>
      </c>
      <c r="D8" s="10">
        <f t="shared" si="0"/>
        <v>141.41</v>
      </c>
      <c r="E8" s="11">
        <f t="shared" si="1"/>
        <v>27.32</v>
      </c>
      <c r="G8" s="75" t="s">
        <v>58</v>
      </c>
      <c r="H8" s="76">
        <v>86.77</v>
      </c>
      <c r="I8" s="76">
        <v>54.64</v>
      </c>
    </row>
    <row r="9" spans="1:9" ht="18.75" x14ac:dyDescent="0.3">
      <c r="A9" s="9" t="s">
        <v>59</v>
      </c>
      <c r="B9" s="10">
        <f t="shared" si="2"/>
        <v>102.19</v>
      </c>
      <c r="C9" s="10">
        <f t="shared" si="3"/>
        <v>62.99</v>
      </c>
      <c r="D9" s="10">
        <f t="shared" si="0"/>
        <v>165.18</v>
      </c>
      <c r="E9" s="11">
        <f t="shared" si="1"/>
        <v>31.495000000000001</v>
      </c>
      <c r="G9" s="75" t="s">
        <v>59</v>
      </c>
      <c r="H9" s="76">
        <v>102.19</v>
      </c>
      <c r="I9" s="76">
        <v>62.99</v>
      </c>
    </row>
    <row r="10" spans="1:9" ht="18.75" x14ac:dyDescent="0.3">
      <c r="A10" s="9" t="s">
        <v>60</v>
      </c>
      <c r="B10" s="10">
        <f t="shared" si="2"/>
        <v>158.75</v>
      </c>
      <c r="C10" s="10">
        <f t="shared" si="3"/>
        <v>88.7</v>
      </c>
      <c r="D10" s="10">
        <f t="shared" si="0"/>
        <v>247.45</v>
      </c>
      <c r="E10" s="11">
        <f t="shared" si="1"/>
        <v>44.35</v>
      </c>
      <c r="G10" s="75" t="s">
        <v>60</v>
      </c>
      <c r="H10" s="76">
        <v>158.75</v>
      </c>
      <c r="I10" s="76">
        <v>88.7</v>
      </c>
    </row>
    <row r="11" spans="1:9" ht="18.75" x14ac:dyDescent="0.3">
      <c r="A11" s="9" t="s">
        <v>61</v>
      </c>
      <c r="B11" s="10">
        <f t="shared" si="2"/>
        <v>54.64</v>
      </c>
      <c r="C11" s="10">
        <f t="shared" si="3"/>
        <v>39.200000000000003</v>
      </c>
      <c r="D11" s="10">
        <f t="shared" si="0"/>
        <v>93.84</v>
      </c>
      <c r="E11" s="11">
        <f t="shared" si="1"/>
        <v>19.600000000000001</v>
      </c>
      <c r="G11" s="75" t="s">
        <v>61</v>
      </c>
      <c r="H11" s="76">
        <v>54.64</v>
      </c>
      <c r="I11" s="76">
        <v>39.200000000000003</v>
      </c>
    </row>
    <row r="12" spans="1:9" ht="18.75" x14ac:dyDescent="0.3">
      <c r="A12" s="9" t="s">
        <v>110</v>
      </c>
      <c r="B12" s="10">
        <f t="shared" si="2"/>
        <v>77.77</v>
      </c>
      <c r="C12" s="10">
        <f t="shared" si="3"/>
        <v>53.34</v>
      </c>
      <c r="D12" s="10">
        <f t="shared" si="0"/>
        <v>131.11000000000001</v>
      </c>
      <c r="E12" s="11">
        <f t="shared" si="1"/>
        <v>26.67</v>
      </c>
      <c r="G12" s="75" t="s">
        <v>110</v>
      </c>
      <c r="H12" s="76">
        <v>77.77</v>
      </c>
      <c r="I12" s="76">
        <v>53.34</v>
      </c>
    </row>
    <row r="13" spans="1:9" ht="18.75" x14ac:dyDescent="0.3">
      <c r="A13" s="9" t="s">
        <v>62</v>
      </c>
      <c r="B13" s="10">
        <f t="shared" si="2"/>
        <v>136.9</v>
      </c>
      <c r="C13" s="10">
        <f t="shared" si="3"/>
        <v>84.84</v>
      </c>
      <c r="D13" s="10">
        <f t="shared" si="0"/>
        <v>221.74</v>
      </c>
      <c r="E13" s="11">
        <f t="shared" si="1"/>
        <v>42.42</v>
      </c>
      <c r="G13" s="75" t="s">
        <v>62</v>
      </c>
      <c r="H13" s="76">
        <v>136.9</v>
      </c>
      <c r="I13" s="76">
        <v>84.84</v>
      </c>
    </row>
    <row r="14" spans="1:9" ht="18.75" x14ac:dyDescent="0.3">
      <c r="A14" s="9" t="s">
        <v>63</v>
      </c>
      <c r="B14" s="10">
        <f t="shared" si="2"/>
        <v>57.2</v>
      </c>
      <c r="C14" s="10">
        <f t="shared" si="3"/>
        <v>40.49</v>
      </c>
      <c r="D14" s="10">
        <f t="shared" si="0"/>
        <v>97.69</v>
      </c>
      <c r="E14" s="11">
        <f t="shared" si="1"/>
        <v>20.245000000000001</v>
      </c>
      <c r="G14" s="75" t="s">
        <v>63</v>
      </c>
      <c r="H14" s="76">
        <v>57.2</v>
      </c>
      <c r="I14" s="76">
        <v>40.49</v>
      </c>
    </row>
    <row r="15" spans="1:9" ht="18.75" x14ac:dyDescent="0.3">
      <c r="A15" s="9" t="s">
        <v>64</v>
      </c>
      <c r="B15" s="10">
        <f t="shared" si="2"/>
        <v>94.48</v>
      </c>
      <c r="C15" s="10">
        <f t="shared" si="3"/>
        <v>52.06</v>
      </c>
      <c r="D15" s="10">
        <f t="shared" si="0"/>
        <v>146.54000000000002</v>
      </c>
      <c r="E15" s="11">
        <f t="shared" si="1"/>
        <v>26.03</v>
      </c>
      <c r="G15" s="75" t="s">
        <v>64</v>
      </c>
      <c r="H15" s="76">
        <v>94.48</v>
      </c>
      <c r="I15" s="76">
        <v>52.06</v>
      </c>
    </row>
    <row r="16" spans="1:9" ht="18.75" x14ac:dyDescent="0.3">
      <c r="A16" s="9" t="s">
        <v>65</v>
      </c>
      <c r="B16" s="10">
        <f t="shared" si="2"/>
        <v>100.91</v>
      </c>
      <c r="C16" s="10">
        <f t="shared" si="3"/>
        <v>55.28</v>
      </c>
      <c r="D16" s="10">
        <f t="shared" si="0"/>
        <v>156.19</v>
      </c>
      <c r="E16" s="11">
        <f t="shared" si="1"/>
        <v>27.64</v>
      </c>
      <c r="G16" s="75" t="s">
        <v>65</v>
      </c>
      <c r="H16" s="76">
        <v>100.91</v>
      </c>
      <c r="I16" s="76">
        <v>55.28</v>
      </c>
    </row>
    <row r="17" spans="1:9" ht="18.75" x14ac:dyDescent="0.3">
      <c r="A17" s="9" t="s">
        <v>66</v>
      </c>
      <c r="B17" s="10">
        <f t="shared" si="2"/>
        <v>109.26</v>
      </c>
      <c r="C17" s="10">
        <f t="shared" si="3"/>
        <v>53.99</v>
      </c>
      <c r="D17" s="10">
        <f t="shared" si="0"/>
        <v>163.25</v>
      </c>
      <c r="E17" s="11">
        <f t="shared" si="1"/>
        <v>26.995000000000001</v>
      </c>
      <c r="G17" s="75" t="s">
        <v>66</v>
      </c>
      <c r="H17" s="76">
        <v>109.26</v>
      </c>
      <c r="I17" s="76">
        <v>53.99</v>
      </c>
    </row>
    <row r="18" spans="1:9" ht="18.75" x14ac:dyDescent="0.3">
      <c r="A18" s="9" t="s">
        <v>136</v>
      </c>
      <c r="B18" s="10">
        <f t="shared" ref="B18:D18" si="4">B$104</f>
        <v>116.33</v>
      </c>
      <c r="C18" s="10">
        <f t="shared" si="4"/>
        <v>43.71</v>
      </c>
      <c r="D18" s="10">
        <f t="shared" si="4"/>
        <v>160.04</v>
      </c>
      <c r="E18" s="11">
        <f>$E$104</f>
        <v>21.855</v>
      </c>
      <c r="F18" s="74" t="s">
        <v>137</v>
      </c>
      <c r="G18" s="75" t="s">
        <v>67</v>
      </c>
      <c r="H18" s="76">
        <v>76.48</v>
      </c>
      <c r="I18" s="76">
        <v>49.49</v>
      </c>
    </row>
    <row r="19" spans="1:9" ht="18.75" x14ac:dyDescent="0.3">
      <c r="A19" s="9" t="s">
        <v>67</v>
      </c>
      <c r="B19" s="10">
        <f t="shared" si="2"/>
        <v>76.48</v>
      </c>
      <c r="C19" s="10">
        <f t="shared" si="3"/>
        <v>49.49</v>
      </c>
      <c r="D19" s="10">
        <f t="shared" si="0"/>
        <v>125.97</v>
      </c>
      <c r="E19" s="11">
        <f t="shared" si="1"/>
        <v>24.745000000000001</v>
      </c>
      <c r="G19" s="75" t="s">
        <v>68</v>
      </c>
      <c r="H19" s="76">
        <v>132.4</v>
      </c>
      <c r="I19" s="76">
        <v>83.55</v>
      </c>
    </row>
    <row r="20" spans="1:9" ht="18.75" x14ac:dyDescent="0.3">
      <c r="A20" s="9" t="s">
        <v>68</v>
      </c>
      <c r="B20" s="10">
        <f t="shared" si="2"/>
        <v>132.4</v>
      </c>
      <c r="C20" s="10">
        <f t="shared" si="3"/>
        <v>83.55</v>
      </c>
      <c r="D20" s="10">
        <f t="shared" si="0"/>
        <v>215.95</v>
      </c>
      <c r="E20" s="11">
        <f t="shared" si="1"/>
        <v>41.774999999999999</v>
      </c>
      <c r="G20" s="75" t="s">
        <v>69</v>
      </c>
      <c r="H20" s="76">
        <v>109.26</v>
      </c>
      <c r="I20" s="76">
        <v>59.13</v>
      </c>
    </row>
    <row r="21" spans="1:9" ht="18.75" x14ac:dyDescent="0.3">
      <c r="A21" s="9" t="s">
        <v>69</v>
      </c>
      <c r="B21" s="10">
        <f t="shared" si="2"/>
        <v>109.26</v>
      </c>
      <c r="C21" s="10">
        <f t="shared" si="3"/>
        <v>59.13</v>
      </c>
      <c r="D21" s="10">
        <f t="shared" si="0"/>
        <v>168.39000000000001</v>
      </c>
      <c r="E21" s="11">
        <f t="shared" si="1"/>
        <v>29.565000000000001</v>
      </c>
      <c r="G21" s="75" t="s">
        <v>70</v>
      </c>
      <c r="H21" s="76">
        <v>65.55</v>
      </c>
      <c r="I21" s="76">
        <v>52.7</v>
      </c>
    </row>
    <row r="22" spans="1:9" ht="18.75" x14ac:dyDescent="0.3">
      <c r="A22" s="9" t="s">
        <v>70</v>
      </c>
      <c r="B22" s="10">
        <f t="shared" si="2"/>
        <v>65.55</v>
      </c>
      <c r="C22" s="10">
        <f t="shared" si="3"/>
        <v>52.7</v>
      </c>
      <c r="D22" s="10">
        <f t="shared" si="0"/>
        <v>118.25</v>
      </c>
      <c r="E22" s="11">
        <f t="shared" si="1"/>
        <v>26.35</v>
      </c>
      <c r="G22" s="75" t="s">
        <v>71</v>
      </c>
      <c r="H22" s="76">
        <v>70.06</v>
      </c>
      <c r="I22" s="76">
        <v>47.56</v>
      </c>
    </row>
    <row r="23" spans="1:9" ht="18.75" x14ac:dyDescent="0.3">
      <c r="A23" s="9" t="s">
        <v>71</v>
      </c>
      <c r="B23" s="10">
        <f t="shared" si="2"/>
        <v>70.06</v>
      </c>
      <c r="C23" s="10">
        <f t="shared" si="3"/>
        <v>47.56</v>
      </c>
      <c r="D23" s="10">
        <f t="shared" si="0"/>
        <v>117.62</v>
      </c>
      <c r="E23" s="11">
        <f t="shared" si="1"/>
        <v>23.78</v>
      </c>
      <c r="G23" s="75" t="s">
        <v>72</v>
      </c>
      <c r="H23" s="76">
        <v>77.77</v>
      </c>
      <c r="I23" s="76">
        <v>53.34</v>
      </c>
    </row>
    <row r="24" spans="1:9" ht="18.75" x14ac:dyDescent="0.3">
      <c r="A24" s="9" t="s">
        <v>72</v>
      </c>
      <c r="B24" s="10">
        <f t="shared" si="2"/>
        <v>77.77</v>
      </c>
      <c r="C24" s="10">
        <f t="shared" si="3"/>
        <v>53.34</v>
      </c>
      <c r="D24" s="10">
        <f t="shared" si="0"/>
        <v>131.11000000000001</v>
      </c>
      <c r="E24" s="11">
        <f t="shared" si="1"/>
        <v>26.67</v>
      </c>
      <c r="G24" s="75" t="s">
        <v>73</v>
      </c>
      <c r="H24" s="76">
        <v>60.42</v>
      </c>
      <c r="I24" s="76">
        <v>35.35</v>
      </c>
    </row>
    <row r="25" spans="1:9" ht="18.75" x14ac:dyDescent="0.3">
      <c r="A25" s="9" t="s">
        <v>73</v>
      </c>
      <c r="B25" s="10">
        <f t="shared" si="2"/>
        <v>60.42</v>
      </c>
      <c r="C25" s="10">
        <f t="shared" si="3"/>
        <v>35.35</v>
      </c>
      <c r="D25" s="10">
        <f t="shared" si="0"/>
        <v>95.77000000000001</v>
      </c>
      <c r="E25" s="11">
        <f t="shared" si="1"/>
        <v>17.675000000000001</v>
      </c>
      <c r="G25" s="75" t="s">
        <v>74</v>
      </c>
      <c r="H25" s="76">
        <v>131.12</v>
      </c>
      <c r="I25" s="76">
        <v>69.41</v>
      </c>
    </row>
    <row r="26" spans="1:9" ht="18.75" x14ac:dyDescent="0.3">
      <c r="A26" s="9" t="s">
        <v>74</v>
      </c>
      <c r="B26" s="10">
        <f t="shared" si="2"/>
        <v>131.12</v>
      </c>
      <c r="C26" s="10">
        <f t="shared" si="3"/>
        <v>69.41</v>
      </c>
      <c r="D26" s="10">
        <f t="shared" si="0"/>
        <v>200.53</v>
      </c>
      <c r="E26" s="11">
        <f t="shared" si="1"/>
        <v>34.704999999999998</v>
      </c>
      <c r="G26" s="75" t="s">
        <v>75</v>
      </c>
      <c r="H26" s="76">
        <v>69.41</v>
      </c>
      <c r="I26" s="76">
        <v>46.27</v>
      </c>
    </row>
    <row r="27" spans="1:9" ht="18.75" x14ac:dyDescent="0.3">
      <c r="A27" s="9" t="s">
        <v>111</v>
      </c>
      <c r="B27" s="10">
        <f t="shared" si="2"/>
        <v>68.77</v>
      </c>
      <c r="C27" s="10">
        <f t="shared" si="3"/>
        <v>39.200000000000003</v>
      </c>
      <c r="D27" s="10">
        <f t="shared" si="0"/>
        <v>107.97</v>
      </c>
      <c r="E27" s="11">
        <f t="shared" si="1"/>
        <v>19.600000000000001</v>
      </c>
      <c r="G27" s="75" t="s">
        <v>76</v>
      </c>
      <c r="H27" s="76">
        <v>97.69</v>
      </c>
      <c r="I27" s="76">
        <v>41.78</v>
      </c>
    </row>
    <row r="28" spans="1:9" ht="18.75" x14ac:dyDescent="0.3">
      <c r="A28" s="9" t="s">
        <v>75</v>
      </c>
      <c r="B28" s="10">
        <f t="shared" si="2"/>
        <v>69.41</v>
      </c>
      <c r="C28" s="10">
        <f t="shared" si="3"/>
        <v>46.27</v>
      </c>
      <c r="D28" s="10">
        <f t="shared" si="0"/>
        <v>115.68</v>
      </c>
      <c r="E28" s="11">
        <f t="shared" si="1"/>
        <v>23.135000000000002</v>
      </c>
      <c r="G28" s="75" t="s">
        <v>77</v>
      </c>
      <c r="H28" s="76">
        <v>70.7</v>
      </c>
      <c r="I28" s="76">
        <v>46.27</v>
      </c>
    </row>
    <row r="29" spans="1:9" ht="18.75" x14ac:dyDescent="0.3">
      <c r="A29" s="9" t="s">
        <v>76</v>
      </c>
      <c r="B29" s="10">
        <f t="shared" si="2"/>
        <v>97.69</v>
      </c>
      <c r="C29" s="10">
        <f t="shared" si="3"/>
        <v>41.78</v>
      </c>
      <c r="D29" s="10">
        <f t="shared" si="0"/>
        <v>139.47</v>
      </c>
      <c r="E29" s="11">
        <f t="shared" si="1"/>
        <v>20.89</v>
      </c>
      <c r="G29" s="75" t="s">
        <v>78</v>
      </c>
      <c r="H29" s="76">
        <v>108.62</v>
      </c>
      <c r="I29" s="76">
        <v>60.42</v>
      </c>
    </row>
    <row r="30" spans="1:9" ht="18.75" x14ac:dyDescent="0.3">
      <c r="A30" s="9" t="s">
        <v>77</v>
      </c>
      <c r="B30" s="10">
        <f t="shared" si="2"/>
        <v>70.7</v>
      </c>
      <c r="C30" s="10">
        <f t="shared" si="3"/>
        <v>46.27</v>
      </c>
      <c r="D30" s="10">
        <f t="shared" si="0"/>
        <v>116.97</v>
      </c>
      <c r="E30" s="11">
        <f t="shared" si="1"/>
        <v>23.135000000000002</v>
      </c>
      <c r="G30" s="75" t="s">
        <v>79</v>
      </c>
      <c r="H30" s="76">
        <v>80.989999999999995</v>
      </c>
      <c r="I30" s="76">
        <v>46.27</v>
      </c>
    </row>
    <row r="31" spans="1:9" ht="18.75" x14ac:dyDescent="0.3">
      <c r="A31" s="9" t="s">
        <v>78</v>
      </c>
      <c r="B31" s="10">
        <f t="shared" si="2"/>
        <v>108.62</v>
      </c>
      <c r="C31" s="10">
        <f t="shared" si="3"/>
        <v>60.42</v>
      </c>
      <c r="D31" s="10">
        <f t="shared" si="0"/>
        <v>169.04000000000002</v>
      </c>
      <c r="E31" s="11">
        <f t="shared" si="1"/>
        <v>30.21</v>
      </c>
      <c r="G31" s="75" t="s">
        <v>80</v>
      </c>
      <c r="H31" s="76">
        <v>152.97</v>
      </c>
      <c r="I31" s="76">
        <v>74.56</v>
      </c>
    </row>
    <row r="32" spans="1:9" ht="18.75" x14ac:dyDescent="0.3">
      <c r="A32" s="9" t="s">
        <v>79</v>
      </c>
      <c r="B32" s="10">
        <f t="shared" si="2"/>
        <v>80.989999999999995</v>
      </c>
      <c r="C32" s="10">
        <f t="shared" si="3"/>
        <v>46.27</v>
      </c>
      <c r="D32" s="10">
        <f t="shared" si="0"/>
        <v>127.25999999999999</v>
      </c>
      <c r="E32" s="11">
        <f t="shared" si="1"/>
        <v>23.135000000000002</v>
      </c>
      <c r="G32" s="75" t="s">
        <v>81</v>
      </c>
      <c r="H32" s="76">
        <v>127.9</v>
      </c>
      <c r="I32" s="76">
        <v>40.49</v>
      </c>
    </row>
    <row r="33" spans="1:9" ht="18.75" x14ac:dyDescent="0.3">
      <c r="A33" s="9" t="s">
        <v>138</v>
      </c>
      <c r="B33" s="10">
        <f t="shared" ref="B33:D33" si="5">B$104</f>
        <v>116.33</v>
      </c>
      <c r="C33" s="10">
        <f t="shared" si="5"/>
        <v>43.71</v>
      </c>
      <c r="D33" s="10">
        <f t="shared" si="5"/>
        <v>160.04</v>
      </c>
      <c r="E33" s="11">
        <f t="shared" si="1"/>
        <v>21.855</v>
      </c>
      <c r="F33" s="74" t="s">
        <v>137</v>
      </c>
      <c r="G33" s="75" t="s">
        <v>82</v>
      </c>
      <c r="H33" s="76">
        <v>76.48</v>
      </c>
      <c r="I33" s="76">
        <v>42.42</v>
      </c>
    </row>
    <row r="34" spans="1:9" ht="18.75" x14ac:dyDescent="0.3">
      <c r="A34" s="9" t="s">
        <v>80</v>
      </c>
      <c r="B34" s="10">
        <f t="shared" si="2"/>
        <v>152.97</v>
      </c>
      <c r="C34" s="10">
        <f t="shared" si="3"/>
        <v>74.56</v>
      </c>
      <c r="D34" s="10">
        <f t="shared" ref="D34:D64" si="6">C34+B34</f>
        <v>227.53</v>
      </c>
      <c r="E34" s="11">
        <f t="shared" si="1"/>
        <v>37.28</v>
      </c>
      <c r="G34" s="75" t="s">
        <v>83</v>
      </c>
      <c r="H34" s="76">
        <v>122.76</v>
      </c>
      <c r="I34" s="76">
        <v>70.06</v>
      </c>
    </row>
    <row r="35" spans="1:9" ht="18.75" x14ac:dyDescent="0.3">
      <c r="A35" s="9" t="s">
        <v>139</v>
      </c>
      <c r="B35" s="10">
        <f t="shared" ref="B35:D35" si="7">B$104</f>
        <v>116.33</v>
      </c>
      <c r="C35" s="10">
        <f t="shared" si="7"/>
        <v>43.71</v>
      </c>
      <c r="D35" s="10">
        <f t="shared" si="7"/>
        <v>160.04</v>
      </c>
      <c r="E35" s="11">
        <f t="shared" si="1"/>
        <v>21.855</v>
      </c>
      <c r="F35" s="74" t="s">
        <v>137</v>
      </c>
      <c r="G35" s="75" t="s">
        <v>84</v>
      </c>
      <c r="H35" s="76">
        <v>131.12</v>
      </c>
      <c r="I35" s="76">
        <v>70.06</v>
      </c>
    </row>
    <row r="36" spans="1:9" ht="18.75" x14ac:dyDescent="0.3">
      <c r="A36" s="9" t="s">
        <v>81</v>
      </c>
      <c r="B36" s="10">
        <f t="shared" si="2"/>
        <v>127.9</v>
      </c>
      <c r="C36" s="10">
        <f t="shared" si="3"/>
        <v>40.49</v>
      </c>
      <c r="D36" s="10">
        <f t="shared" si="6"/>
        <v>168.39000000000001</v>
      </c>
      <c r="E36" s="11">
        <f t="shared" si="1"/>
        <v>20.245000000000001</v>
      </c>
      <c r="G36" s="75" t="s">
        <v>85</v>
      </c>
      <c r="H36" s="76">
        <v>107.34</v>
      </c>
      <c r="I36" s="76">
        <v>56.56</v>
      </c>
    </row>
    <row r="37" spans="1:9" ht="18.75" x14ac:dyDescent="0.3">
      <c r="A37" s="9" t="s">
        <v>82</v>
      </c>
      <c r="B37" s="10">
        <f t="shared" si="2"/>
        <v>76.48</v>
      </c>
      <c r="C37" s="10">
        <f t="shared" si="3"/>
        <v>42.42</v>
      </c>
      <c r="D37" s="10">
        <f t="shared" si="6"/>
        <v>118.9</v>
      </c>
      <c r="E37" s="11">
        <f t="shared" ref="E37:E60" si="8">C37/2</f>
        <v>21.21</v>
      </c>
      <c r="G37" s="75" t="s">
        <v>86</v>
      </c>
      <c r="H37" s="76">
        <v>71.34</v>
      </c>
      <c r="I37" s="76">
        <v>39.85</v>
      </c>
    </row>
    <row r="38" spans="1:9" ht="18.75" x14ac:dyDescent="0.3">
      <c r="A38" s="9" t="s">
        <v>83</v>
      </c>
      <c r="B38" s="10">
        <f t="shared" si="2"/>
        <v>122.76</v>
      </c>
      <c r="C38" s="10">
        <f t="shared" si="3"/>
        <v>70.06</v>
      </c>
      <c r="D38" s="10">
        <f t="shared" si="6"/>
        <v>192.82</v>
      </c>
      <c r="E38" s="11">
        <f t="shared" si="8"/>
        <v>35.03</v>
      </c>
      <c r="G38" s="75" t="s">
        <v>87</v>
      </c>
      <c r="H38" s="76">
        <v>73.92</v>
      </c>
      <c r="I38" s="76">
        <v>41.78</v>
      </c>
    </row>
    <row r="39" spans="1:9" ht="18.75" x14ac:dyDescent="0.3">
      <c r="A39" s="9" t="s">
        <v>84</v>
      </c>
      <c r="B39" s="10">
        <f t="shared" si="2"/>
        <v>131.12</v>
      </c>
      <c r="C39" s="10">
        <f t="shared" si="3"/>
        <v>70.06</v>
      </c>
      <c r="D39" s="10">
        <f t="shared" si="6"/>
        <v>201.18</v>
      </c>
      <c r="E39" s="11">
        <f t="shared" si="8"/>
        <v>35.03</v>
      </c>
      <c r="G39" s="75" t="s">
        <v>88</v>
      </c>
      <c r="H39" s="76">
        <v>95.76</v>
      </c>
      <c r="I39" s="76">
        <v>45.63</v>
      </c>
    </row>
    <row r="40" spans="1:9" ht="18.75" x14ac:dyDescent="0.3">
      <c r="A40" s="9" t="s">
        <v>85</v>
      </c>
      <c r="B40" s="10">
        <f t="shared" si="2"/>
        <v>107.34</v>
      </c>
      <c r="C40" s="10">
        <f t="shared" si="3"/>
        <v>56.56</v>
      </c>
      <c r="D40" s="10">
        <f t="shared" si="6"/>
        <v>163.9</v>
      </c>
      <c r="E40" s="11">
        <f t="shared" si="8"/>
        <v>28.28</v>
      </c>
      <c r="G40" s="75" t="s">
        <v>89</v>
      </c>
      <c r="H40" s="76">
        <v>93.84</v>
      </c>
      <c r="I40" s="76">
        <v>53.99</v>
      </c>
    </row>
    <row r="41" spans="1:9" ht="18.75" x14ac:dyDescent="0.3">
      <c r="A41" s="9" t="s">
        <v>86</v>
      </c>
      <c r="B41" s="10">
        <f t="shared" si="2"/>
        <v>71.34</v>
      </c>
      <c r="C41" s="10">
        <f t="shared" si="3"/>
        <v>39.85</v>
      </c>
      <c r="D41" s="10">
        <f t="shared" si="6"/>
        <v>111.19</v>
      </c>
      <c r="E41" s="11">
        <f t="shared" si="8"/>
        <v>19.925000000000001</v>
      </c>
      <c r="G41" s="75" t="s">
        <v>90</v>
      </c>
      <c r="H41" s="76">
        <v>48.21</v>
      </c>
      <c r="I41" s="76">
        <v>40.49</v>
      </c>
    </row>
    <row r="42" spans="1:9" ht="18.75" x14ac:dyDescent="0.3">
      <c r="A42" s="9" t="s">
        <v>87</v>
      </c>
      <c r="B42" s="10">
        <f t="shared" si="2"/>
        <v>73.92</v>
      </c>
      <c r="C42" s="10">
        <f t="shared" si="3"/>
        <v>41.78</v>
      </c>
      <c r="D42" s="10">
        <f t="shared" si="6"/>
        <v>115.7</v>
      </c>
      <c r="E42" s="11">
        <f t="shared" si="8"/>
        <v>20.89</v>
      </c>
      <c r="G42" s="75" t="s">
        <v>91</v>
      </c>
      <c r="H42" s="76">
        <v>74.56</v>
      </c>
      <c r="I42" s="76">
        <v>44.99</v>
      </c>
    </row>
    <row r="43" spans="1:9" ht="18.75" x14ac:dyDescent="0.3">
      <c r="A43" s="9" t="s">
        <v>88</v>
      </c>
      <c r="B43" s="10">
        <f t="shared" si="2"/>
        <v>95.76</v>
      </c>
      <c r="C43" s="10">
        <f t="shared" si="3"/>
        <v>45.63</v>
      </c>
      <c r="D43" s="10">
        <f t="shared" si="6"/>
        <v>141.39000000000001</v>
      </c>
      <c r="E43" s="11">
        <f t="shared" si="8"/>
        <v>22.815000000000001</v>
      </c>
      <c r="G43" s="75" t="s">
        <v>113</v>
      </c>
      <c r="H43" s="76">
        <v>129.83000000000001</v>
      </c>
      <c r="I43" s="76">
        <v>55.28</v>
      </c>
    </row>
    <row r="44" spans="1:9" ht="18.75" x14ac:dyDescent="0.3">
      <c r="A44" s="9" t="s">
        <v>89</v>
      </c>
      <c r="B44" s="10">
        <f t="shared" si="2"/>
        <v>93.84</v>
      </c>
      <c r="C44" s="10">
        <f t="shared" si="3"/>
        <v>53.99</v>
      </c>
      <c r="D44" s="10">
        <f t="shared" si="6"/>
        <v>147.83000000000001</v>
      </c>
      <c r="E44" s="11">
        <f t="shared" si="8"/>
        <v>26.995000000000001</v>
      </c>
      <c r="G44" s="75" t="s">
        <v>92</v>
      </c>
      <c r="H44" s="76">
        <v>123.4</v>
      </c>
      <c r="I44" s="76">
        <v>49.49</v>
      </c>
    </row>
    <row r="45" spans="1:9" ht="18.75" x14ac:dyDescent="0.3">
      <c r="A45" s="9" t="s">
        <v>90</v>
      </c>
      <c r="B45" s="10">
        <f t="shared" si="2"/>
        <v>48.21</v>
      </c>
      <c r="C45" s="10">
        <f t="shared" si="3"/>
        <v>40.49</v>
      </c>
      <c r="D45" s="10">
        <f t="shared" si="6"/>
        <v>88.7</v>
      </c>
      <c r="E45" s="11">
        <f t="shared" si="8"/>
        <v>20.245000000000001</v>
      </c>
      <c r="G45" s="75" t="s">
        <v>93</v>
      </c>
      <c r="H45" s="76">
        <v>106.69</v>
      </c>
      <c r="I45" s="76">
        <v>41.13</v>
      </c>
    </row>
    <row r="46" spans="1:9" ht="18.75" x14ac:dyDescent="0.3">
      <c r="A46" s="9" t="s">
        <v>91</v>
      </c>
      <c r="B46" s="10">
        <f t="shared" si="2"/>
        <v>74.56</v>
      </c>
      <c r="C46" s="10">
        <f t="shared" si="3"/>
        <v>44.99</v>
      </c>
      <c r="D46" s="10">
        <f t="shared" si="6"/>
        <v>119.55000000000001</v>
      </c>
      <c r="E46" s="11">
        <f t="shared" si="8"/>
        <v>22.495000000000001</v>
      </c>
      <c r="G46" s="75" t="s">
        <v>94</v>
      </c>
      <c r="H46" s="76">
        <v>109.26</v>
      </c>
      <c r="I46" s="76">
        <v>45.63</v>
      </c>
    </row>
    <row r="47" spans="1:9" ht="18.75" x14ac:dyDescent="0.3">
      <c r="A47" s="9" t="s">
        <v>113</v>
      </c>
      <c r="B47" s="10">
        <f t="shared" si="2"/>
        <v>129.83000000000001</v>
      </c>
      <c r="C47" s="10">
        <f t="shared" si="3"/>
        <v>55.28</v>
      </c>
      <c r="D47" s="10">
        <f t="shared" si="6"/>
        <v>185.11</v>
      </c>
      <c r="E47" s="11">
        <f t="shared" si="8"/>
        <v>27.64</v>
      </c>
      <c r="G47" s="75" t="s">
        <v>95</v>
      </c>
      <c r="H47" s="76">
        <v>70.7</v>
      </c>
      <c r="I47" s="76">
        <v>41.78</v>
      </c>
    </row>
    <row r="48" spans="1:9" ht="18.75" x14ac:dyDescent="0.3">
      <c r="A48" s="9" t="s">
        <v>92</v>
      </c>
      <c r="B48" s="10">
        <f t="shared" si="2"/>
        <v>123.4</v>
      </c>
      <c r="C48" s="10">
        <f t="shared" si="3"/>
        <v>49.49</v>
      </c>
      <c r="D48" s="10">
        <f t="shared" si="6"/>
        <v>172.89000000000001</v>
      </c>
      <c r="E48" s="11">
        <f t="shared" si="8"/>
        <v>24.745000000000001</v>
      </c>
      <c r="G48" s="75" t="s">
        <v>96</v>
      </c>
      <c r="H48" s="76">
        <v>86.13</v>
      </c>
      <c r="I48" s="76">
        <v>47.56</v>
      </c>
    </row>
    <row r="49" spans="1:9" ht="18.75" x14ac:dyDescent="0.3">
      <c r="A49" s="9" t="s">
        <v>93</v>
      </c>
      <c r="B49" s="10">
        <f t="shared" si="2"/>
        <v>106.69</v>
      </c>
      <c r="C49" s="10">
        <f t="shared" si="3"/>
        <v>41.13</v>
      </c>
      <c r="D49" s="10">
        <f t="shared" si="6"/>
        <v>147.82</v>
      </c>
      <c r="E49" s="11">
        <f t="shared" si="8"/>
        <v>20.565000000000001</v>
      </c>
      <c r="G49" s="75" t="s">
        <v>97</v>
      </c>
      <c r="H49" s="76">
        <v>99.63</v>
      </c>
      <c r="I49" s="76">
        <v>51.42</v>
      </c>
    </row>
    <row r="50" spans="1:9" ht="18.75" x14ac:dyDescent="0.3">
      <c r="A50" s="9" t="s">
        <v>94</v>
      </c>
      <c r="B50" s="10">
        <f t="shared" si="2"/>
        <v>109.26</v>
      </c>
      <c r="C50" s="10">
        <f t="shared" si="3"/>
        <v>45.63</v>
      </c>
      <c r="D50" s="10">
        <f t="shared" si="6"/>
        <v>154.89000000000001</v>
      </c>
      <c r="E50" s="11">
        <f t="shared" si="8"/>
        <v>22.815000000000001</v>
      </c>
      <c r="G50" s="75" t="s">
        <v>98</v>
      </c>
      <c r="H50" s="76">
        <v>98.98</v>
      </c>
      <c r="I50" s="76">
        <v>60.42</v>
      </c>
    </row>
    <row r="51" spans="1:9" ht="18.75" x14ac:dyDescent="0.3">
      <c r="A51" s="9" t="s">
        <v>95</v>
      </c>
      <c r="B51" s="10">
        <f t="shared" si="2"/>
        <v>70.7</v>
      </c>
      <c r="C51" s="10">
        <f t="shared" si="3"/>
        <v>41.78</v>
      </c>
      <c r="D51" s="10">
        <f t="shared" si="6"/>
        <v>112.48</v>
      </c>
      <c r="E51" s="11">
        <f t="shared" si="8"/>
        <v>20.89</v>
      </c>
      <c r="G51" s="75" t="s">
        <v>99</v>
      </c>
      <c r="H51" s="76">
        <v>140.11000000000001</v>
      </c>
      <c r="I51" s="76">
        <v>67.489999999999995</v>
      </c>
    </row>
    <row r="52" spans="1:9" ht="18.75" x14ac:dyDescent="0.3">
      <c r="A52" s="9" t="s">
        <v>96</v>
      </c>
      <c r="B52" s="10">
        <f t="shared" si="2"/>
        <v>86.13</v>
      </c>
      <c r="C52" s="10">
        <f t="shared" si="3"/>
        <v>47.56</v>
      </c>
      <c r="D52" s="10">
        <f t="shared" si="6"/>
        <v>133.69</v>
      </c>
      <c r="E52" s="11">
        <f t="shared" si="8"/>
        <v>23.78</v>
      </c>
      <c r="G52" s="75" t="s">
        <v>100</v>
      </c>
      <c r="H52" s="76">
        <v>82.27</v>
      </c>
      <c r="I52" s="76">
        <v>49.49</v>
      </c>
    </row>
    <row r="53" spans="1:9" ht="18.75" x14ac:dyDescent="0.3">
      <c r="A53" s="9" t="s">
        <v>97</v>
      </c>
      <c r="B53" s="10">
        <f t="shared" si="2"/>
        <v>99.63</v>
      </c>
      <c r="C53" s="10">
        <f t="shared" si="3"/>
        <v>51.42</v>
      </c>
      <c r="D53" s="10">
        <f t="shared" si="6"/>
        <v>151.05000000000001</v>
      </c>
      <c r="E53" s="11">
        <f t="shared" si="8"/>
        <v>25.71</v>
      </c>
      <c r="G53" s="75" t="s">
        <v>101</v>
      </c>
      <c r="H53" s="76">
        <v>170.96</v>
      </c>
      <c r="I53" s="76">
        <v>103.48</v>
      </c>
    </row>
    <row r="54" spans="1:9" ht="18.75" x14ac:dyDescent="0.3">
      <c r="A54" s="9" t="s">
        <v>140</v>
      </c>
      <c r="B54" s="10">
        <f t="shared" ref="B54:D54" si="9">B$104</f>
        <v>116.33</v>
      </c>
      <c r="C54" s="10">
        <f t="shared" si="9"/>
        <v>43.71</v>
      </c>
      <c r="D54" s="10">
        <f t="shared" si="9"/>
        <v>160.04</v>
      </c>
      <c r="E54" s="11">
        <f t="shared" si="8"/>
        <v>21.855</v>
      </c>
      <c r="F54" s="74" t="s">
        <v>137</v>
      </c>
      <c r="G54" s="75" t="s">
        <v>102</v>
      </c>
      <c r="H54" s="76">
        <v>99.63</v>
      </c>
      <c r="I54" s="76">
        <v>45.63</v>
      </c>
    </row>
    <row r="55" spans="1:9" ht="18.75" x14ac:dyDescent="0.3">
      <c r="A55" s="9" t="s">
        <v>98</v>
      </c>
      <c r="B55" s="10">
        <f t="shared" si="2"/>
        <v>98.98</v>
      </c>
      <c r="C55" s="10">
        <f t="shared" si="3"/>
        <v>60.42</v>
      </c>
      <c r="D55" s="10">
        <f t="shared" si="6"/>
        <v>159.4</v>
      </c>
      <c r="E55" s="11">
        <f t="shared" si="8"/>
        <v>30.21</v>
      </c>
      <c r="G55" s="75" t="s">
        <v>15</v>
      </c>
      <c r="H55" s="76">
        <v>88.05</v>
      </c>
      <c r="I55" s="76">
        <v>42.42</v>
      </c>
    </row>
    <row r="56" spans="1:9" ht="18.75" x14ac:dyDescent="0.3">
      <c r="A56" s="9" t="s">
        <v>99</v>
      </c>
      <c r="B56" s="10">
        <f t="shared" si="2"/>
        <v>140.11000000000001</v>
      </c>
      <c r="C56" s="10">
        <f t="shared" si="3"/>
        <v>67.489999999999995</v>
      </c>
      <c r="D56" s="10">
        <f t="shared" si="6"/>
        <v>207.60000000000002</v>
      </c>
      <c r="E56" s="11">
        <f t="shared" si="8"/>
        <v>33.744999999999997</v>
      </c>
      <c r="G56" s="75" t="s">
        <v>16</v>
      </c>
      <c r="H56" s="76">
        <v>131.12</v>
      </c>
      <c r="I56" s="76">
        <v>47.56</v>
      </c>
    </row>
    <row r="57" spans="1:9" ht="18.75" x14ac:dyDescent="0.3">
      <c r="A57" s="9" t="s">
        <v>100</v>
      </c>
      <c r="B57" s="10">
        <f t="shared" si="2"/>
        <v>82.27</v>
      </c>
      <c r="C57" s="10">
        <f t="shared" si="3"/>
        <v>49.49</v>
      </c>
      <c r="D57" s="10">
        <f t="shared" si="6"/>
        <v>131.76</v>
      </c>
      <c r="E57" s="11">
        <f t="shared" si="8"/>
        <v>24.745000000000001</v>
      </c>
      <c r="G57" s="75" t="s">
        <v>17</v>
      </c>
      <c r="H57" s="76">
        <v>123.4</v>
      </c>
      <c r="I57" s="76">
        <v>37.28</v>
      </c>
    </row>
    <row r="58" spans="1:9" ht="18.75" x14ac:dyDescent="0.3">
      <c r="A58" s="9" t="s">
        <v>101</v>
      </c>
      <c r="B58" s="10">
        <f t="shared" si="2"/>
        <v>170.96</v>
      </c>
      <c r="C58" s="10">
        <f t="shared" si="3"/>
        <v>103.48</v>
      </c>
      <c r="D58" s="10">
        <f t="shared" si="6"/>
        <v>274.44</v>
      </c>
      <c r="E58" s="11">
        <f t="shared" si="8"/>
        <v>51.74</v>
      </c>
      <c r="G58" s="75" t="s">
        <v>18</v>
      </c>
      <c r="H58" s="76">
        <v>109.26</v>
      </c>
      <c r="I58" s="76">
        <v>58.49</v>
      </c>
    </row>
    <row r="59" spans="1:9" ht="18.75" x14ac:dyDescent="0.3">
      <c r="A59" s="9" t="s">
        <v>102</v>
      </c>
      <c r="B59" s="10">
        <f t="shared" si="2"/>
        <v>99.63</v>
      </c>
      <c r="C59" s="10">
        <f t="shared" si="3"/>
        <v>45.63</v>
      </c>
      <c r="D59" s="10">
        <f t="shared" si="6"/>
        <v>145.26</v>
      </c>
      <c r="E59" s="11">
        <f t="shared" si="8"/>
        <v>22.815000000000001</v>
      </c>
      <c r="G59" s="75" t="s">
        <v>19</v>
      </c>
      <c r="H59" s="76">
        <v>145.26</v>
      </c>
      <c r="I59" s="76">
        <v>59.77</v>
      </c>
    </row>
    <row r="60" spans="1:9" ht="18.75" x14ac:dyDescent="0.3">
      <c r="A60" s="9" t="s">
        <v>15</v>
      </c>
      <c r="B60" s="10">
        <f t="shared" si="2"/>
        <v>88.05</v>
      </c>
      <c r="C60" s="10">
        <f t="shared" si="3"/>
        <v>42.42</v>
      </c>
      <c r="D60" s="10">
        <f t="shared" si="6"/>
        <v>130.47</v>
      </c>
      <c r="E60" s="11">
        <f t="shared" si="8"/>
        <v>21.21</v>
      </c>
      <c r="G60" s="75" t="s">
        <v>20</v>
      </c>
      <c r="H60" s="76">
        <v>98.33</v>
      </c>
      <c r="I60" s="76">
        <v>36.64</v>
      </c>
    </row>
    <row r="61" spans="1:9" ht="18.75" x14ac:dyDescent="0.3">
      <c r="A61" s="9" t="s">
        <v>16</v>
      </c>
      <c r="B61" s="10">
        <f t="shared" si="2"/>
        <v>131.12</v>
      </c>
      <c r="C61" s="10">
        <f t="shared" si="3"/>
        <v>47.56</v>
      </c>
      <c r="D61" s="10">
        <f t="shared" si="6"/>
        <v>178.68</v>
      </c>
      <c r="E61" s="11">
        <f t="shared" ref="E61:E104" si="10">C61/2</f>
        <v>23.78</v>
      </c>
      <c r="G61" s="75" t="s">
        <v>21</v>
      </c>
      <c r="H61" s="76">
        <v>49.49</v>
      </c>
      <c r="I61" s="76">
        <v>34.06</v>
      </c>
    </row>
    <row r="62" spans="1:9" ht="18.75" x14ac:dyDescent="0.3">
      <c r="A62" s="9" t="s">
        <v>141</v>
      </c>
      <c r="B62" s="10">
        <f t="shared" ref="B62:D62" si="11">B$104</f>
        <v>116.33</v>
      </c>
      <c r="C62" s="10">
        <f t="shared" si="11"/>
        <v>43.71</v>
      </c>
      <c r="D62" s="10">
        <f t="shared" si="11"/>
        <v>160.04</v>
      </c>
      <c r="E62" s="11">
        <f t="shared" si="10"/>
        <v>21.855</v>
      </c>
      <c r="F62" s="74" t="s">
        <v>137</v>
      </c>
      <c r="G62" s="75" t="s">
        <v>22</v>
      </c>
      <c r="H62" s="76">
        <v>106.05</v>
      </c>
      <c r="I62" s="76">
        <v>42.42</v>
      </c>
    </row>
    <row r="63" spans="1:9" ht="18.75" x14ac:dyDescent="0.3">
      <c r="A63" s="9" t="s">
        <v>17</v>
      </c>
      <c r="B63" s="10">
        <f t="shared" si="2"/>
        <v>123.4</v>
      </c>
      <c r="C63" s="10">
        <f t="shared" si="3"/>
        <v>37.28</v>
      </c>
      <c r="D63" s="10">
        <f t="shared" si="6"/>
        <v>160.68</v>
      </c>
      <c r="E63" s="11">
        <f t="shared" si="10"/>
        <v>18.64</v>
      </c>
      <c r="G63" s="75" t="s">
        <v>23</v>
      </c>
      <c r="H63" s="76">
        <v>52.7</v>
      </c>
      <c r="I63" s="76">
        <v>41.78</v>
      </c>
    </row>
    <row r="64" spans="1:9" ht="18.75" x14ac:dyDescent="0.3">
      <c r="A64" s="9" t="s">
        <v>18</v>
      </c>
      <c r="B64" s="10">
        <f t="shared" si="2"/>
        <v>109.26</v>
      </c>
      <c r="C64" s="10">
        <f t="shared" si="3"/>
        <v>58.49</v>
      </c>
      <c r="D64" s="10">
        <f t="shared" si="6"/>
        <v>167.75</v>
      </c>
      <c r="E64" s="11">
        <f t="shared" si="10"/>
        <v>29.245000000000001</v>
      </c>
      <c r="G64" s="75" t="s">
        <v>24</v>
      </c>
      <c r="H64" s="76">
        <v>87.41</v>
      </c>
      <c r="I64" s="76">
        <v>46.27</v>
      </c>
    </row>
    <row r="65" spans="1:9" ht="18.75" x14ac:dyDescent="0.3">
      <c r="A65" s="9" t="s">
        <v>142</v>
      </c>
      <c r="B65" s="10">
        <f t="shared" ref="B65:D65" si="12">B$104</f>
        <v>116.33</v>
      </c>
      <c r="C65" s="10">
        <f t="shared" si="12"/>
        <v>43.71</v>
      </c>
      <c r="D65" s="10">
        <f t="shared" si="12"/>
        <v>160.04</v>
      </c>
      <c r="E65" s="11">
        <f t="shared" si="10"/>
        <v>21.855</v>
      </c>
      <c r="F65" s="74" t="s">
        <v>137</v>
      </c>
      <c r="G65" s="75" t="s">
        <v>25</v>
      </c>
      <c r="H65" s="76">
        <v>71.98</v>
      </c>
      <c r="I65" s="76">
        <v>45.63</v>
      </c>
    </row>
    <row r="66" spans="1:9" ht="18.75" x14ac:dyDescent="0.3">
      <c r="A66" s="9" t="s">
        <v>19</v>
      </c>
      <c r="B66" s="10">
        <f t="shared" si="2"/>
        <v>145.26</v>
      </c>
      <c r="C66" s="10">
        <f t="shared" si="3"/>
        <v>59.77</v>
      </c>
      <c r="D66" s="10">
        <f t="shared" ref="D66:D97" si="13">C66+B66</f>
        <v>205.03</v>
      </c>
      <c r="E66" s="11">
        <f t="shared" si="10"/>
        <v>29.885000000000002</v>
      </c>
      <c r="G66" s="75" t="s">
        <v>26</v>
      </c>
      <c r="H66" s="76">
        <v>100.91</v>
      </c>
      <c r="I66" s="76">
        <v>56.56</v>
      </c>
    </row>
    <row r="67" spans="1:9" ht="18.75" x14ac:dyDescent="0.3">
      <c r="A67" s="9" t="s">
        <v>20</v>
      </c>
      <c r="B67" s="10">
        <f t="shared" ref="B67:B104" si="14">VLOOKUP(A67,$G$2:$I$98,2,FALSE)</f>
        <v>98.33</v>
      </c>
      <c r="C67" s="10">
        <f t="shared" ref="C67:C104" si="15">VLOOKUP(A67,$G$2:$I$98,3,FALSE)</f>
        <v>36.64</v>
      </c>
      <c r="D67" s="10">
        <f t="shared" si="13"/>
        <v>134.97</v>
      </c>
      <c r="E67" s="11">
        <f t="shared" si="10"/>
        <v>18.32</v>
      </c>
      <c r="G67" s="75" t="s">
        <v>27</v>
      </c>
      <c r="H67" s="76">
        <v>125.98</v>
      </c>
      <c r="I67" s="76">
        <v>50.13</v>
      </c>
    </row>
    <row r="68" spans="1:9" ht="18.75" x14ac:dyDescent="0.3">
      <c r="A68" s="9" t="s">
        <v>21</v>
      </c>
      <c r="B68" s="10">
        <f t="shared" si="14"/>
        <v>49.49</v>
      </c>
      <c r="C68" s="10">
        <f t="shared" si="15"/>
        <v>34.06</v>
      </c>
      <c r="D68" s="10">
        <f t="shared" si="13"/>
        <v>83.550000000000011</v>
      </c>
      <c r="E68" s="11">
        <f t="shared" si="10"/>
        <v>17.03</v>
      </c>
      <c r="G68" s="75" t="s">
        <v>28</v>
      </c>
      <c r="H68" s="76">
        <v>142.04</v>
      </c>
      <c r="I68" s="76">
        <v>86.13</v>
      </c>
    </row>
    <row r="69" spans="1:9" ht="18.75" x14ac:dyDescent="0.3">
      <c r="A69" s="9" t="s">
        <v>22</v>
      </c>
      <c r="B69" s="10">
        <f t="shared" si="14"/>
        <v>106.05</v>
      </c>
      <c r="C69" s="10">
        <f t="shared" si="15"/>
        <v>42.42</v>
      </c>
      <c r="D69" s="10">
        <f t="shared" si="13"/>
        <v>148.47</v>
      </c>
      <c r="E69" s="11">
        <f t="shared" si="10"/>
        <v>21.21</v>
      </c>
      <c r="G69" s="75" t="s">
        <v>103</v>
      </c>
      <c r="H69" s="76">
        <v>70.06</v>
      </c>
      <c r="I69" s="76">
        <v>43.06</v>
      </c>
    </row>
    <row r="70" spans="1:9" ht="18.75" x14ac:dyDescent="0.3">
      <c r="A70" s="9" t="s">
        <v>23</v>
      </c>
      <c r="B70" s="10">
        <f t="shared" si="14"/>
        <v>52.7</v>
      </c>
      <c r="C70" s="10">
        <f t="shared" si="15"/>
        <v>41.78</v>
      </c>
      <c r="D70" s="10">
        <f t="shared" si="13"/>
        <v>94.48</v>
      </c>
      <c r="E70" s="11">
        <f t="shared" si="10"/>
        <v>20.89</v>
      </c>
      <c r="G70" s="75" t="s">
        <v>104</v>
      </c>
      <c r="H70" s="76">
        <v>135.61000000000001</v>
      </c>
      <c r="I70" s="76">
        <v>68.77</v>
      </c>
    </row>
    <row r="71" spans="1:9" ht="18.75" x14ac:dyDescent="0.3">
      <c r="A71" s="9" t="s">
        <v>24</v>
      </c>
      <c r="B71" s="10">
        <f t="shared" si="14"/>
        <v>87.41</v>
      </c>
      <c r="C71" s="10">
        <f t="shared" si="15"/>
        <v>46.27</v>
      </c>
      <c r="D71" s="10">
        <f t="shared" si="13"/>
        <v>133.68</v>
      </c>
      <c r="E71" s="11">
        <f t="shared" si="10"/>
        <v>23.135000000000002</v>
      </c>
      <c r="G71" s="75" t="s">
        <v>29</v>
      </c>
      <c r="H71" s="76">
        <v>62.35</v>
      </c>
      <c r="I71" s="76">
        <v>39.85</v>
      </c>
    </row>
    <row r="72" spans="1:9" ht="18.75" x14ac:dyDescent="0.3">
      <c r="A72" s="9" t="s">
        <v>25</v>
      </c>
      <c r="B72" s="10">
        <f t="shared" si="14"/>
        <v>71.98</v>
      </c>
      <c r="C72" s="10">
        <f t="shared" si="15"/>
        <v>45.63</v>
      </c>
      <c r="D72" s="10">
        <f t="shared" si="13"/>
        <v>117.61000000000001</v>
      </c>
      <c r="E72" s="11">
        <f t="shared" si="10"/>
        <v>22.815000000000001</v>
      </c>
      <c r="G72" s="75" t="s">
        <v>30</v>
      </c>
      <c r="H72" s="76">
        <v>69.41</v>
      </c>
      <c r="I72" s="76">
        <v>39.200000000000003</v>
      </c>
    </row>
    <row r="73" spans="1:9" ht="18.75" x14ac:dyDescent="0.3">
      <c r="A73" s="9" t="s">
        <v>26</v>
      </c>
      <c r="B73" s="10">
        <f t="shared" si="14"/>
        <v>100.91</v>
      </c>
      <c r="C73" s="10">
        <f t="shared" si="15"/>
        <v>56.56</v>
      </c>
      <c r="D73" s="10">
        <f t="shared" si="13"/>
        <v>157.47</v>
      </c>
      <c r="E73" s="11">
        <f t="shared" si="10"/>
        <v>28.28</v>
      </c>
      <c r="G73" s="75" t="s">
        <v>31</v>
      </c>
      <c r="H73" s="76">
        <v>48.85</v>
      </c>
      <c r="I73" s="76">
        <v>35.35</v>
      </c>
    </row>
    <row r="74" spans="1:9" ht="18.75" x14ac:dyDescent="0.3">
      <c r="A74" s="9" t="s">
        <v>27</v>
      </c>
      <c r="B74" s="10">
        <f t="shared" si="14"/>
        <v>125.98</v>
      </c>
      <c r="C74" s="10">
        <f t="shared" si="15"/>
        <v>50.13</v>
      </c>
      <c r="D74" s="10">
        <f t="shared" si="13"/>
        <v>176.11</v>
      </c>
      <c r="E74" s="11">
        <f t="shared" si="10"/>
        <v>25.065000000000001</v>
      </c>
      <c r="G74" s="75" t="s">
        <v>32</v>
      </c>
      <c r="H74" s="76">
        <v>85.48</v>
      </c>
      <c r="I74" s="76">
        <v>46.27</v>
      </c>
    </row>
    <row r="75" spans="1:9" ht="18.75" x14ac:dyDescent="0.3">
      <c r="A75" s="9" t="s">
        <v>28</v>
      </c>
      <c r="B75" s="10">
        <f t="shared" si="14"/>
        <v>142.04</v>
      </c>
      <c r="C75" s="10">
        <f t="shared" si="15"/>
        <v>86.13</v>
      </c>
      <c r="D75" s="10">
        <f t="shared" si="13"/>
        <v>228.17</v>
      </c>
      <c r="E75" s="11">
        <f t="shared" si="10"/>
        <v>43.064999999999998</v>
      </c>
      <c r="G75" s="75" t="s">
        <v>33</v>
      </c>
      <c r="H75" s="76">
        <v>106.69</v>
      </c>
      <c r="I75" s="76">
        <v>45.63</v>
      </c>
    </row>
    <row r="76" spans="1:9" ht="18.75" x14ac:dyDescent="0.3">
      <c r="A76" s="9" t="s">
        <v>103</v>
      </c>
      <c r="B76" s="10">
        <f t="shared" si="14"/>
        <v>70.06</v>
      </c>
      <c r="C76" s="10">
        <f t="shared" si="15"/>
        <v>43.06</v>
      </c>
      <c r="D76" s="10">
        <f t="shared" si="13"/>
        <v>113.12</v>
      </c>
      <c r="E76" s="11">
        <f t="shared" si="10"/>
        <v>21.53</v>
      </c>
      <c r="G76" s="75" t="s">
        <v>34</v>
      </c>
      <c r="H76" s="76">
        <v>104.12</v>
      </c>
      <c r="I76" s="76">
        <v>46.91</v>
      </c>
    </row>
    <row r="77" spans="1:9" ht="18.75" x14ac:dyDescent="0.3">
      <c r="A77" s="9" t="s">
        <v>104</v>
      </c>
      <c r="B77" s="10">
        <f t="shared" si="14"/>
        <v>135.61000000000001</v>
      </c>
      <c r="C77" s="10">
        <f t="shared" si="15"/>
        <v>68.77</v>
      </c>
      <c r="D77" s="10">
        <f t="shared" si="13"/>
        <v>204.38</v>
      </c>
      <c r="E77" s="11">
        <f t="shared" si="10"/>
        <v>34.384999999999998</v>
      </c>
      <c r="G77" s="75" t="s">
        <v>105</v>
      </c>
      <c r="H77" s="76">
        <v>167.75</v>
      </c>
      <c r="I77" s="76">
        <v>88.7</v>
      </c>
    </row>
    <row r="78" spans="1:9" ht="18.75" x14ac:dyDescent="0.3">
      <c r="A78" s="9" t="s">
        <v>29</v>
      </c>
      <c r="B78" s="10">
        <f t="shared" si="14"/>
        <v>62.35</v>
      </c>
      <c r="C78" s="10">
        <f t="shared" si="15"/>
        <v>39.85</v>
      </c>
      <c r="D78" s="10">
        <f t="shared" si="13"/>
        <v>102.2</v>
      </c>
      <c r="E78" s="11">
        <f t="shared" si="10"/>
        <v>19.925000000000001</v>
      </c>
      <c r="G78" s="75" t="s">
        <v>106</v>
      </c>
      <c r="H78" s="76">
        <v>108.62</v>
      </c>
      <c r="I78" s="76">
        <v>46.27</v>
      </c>
    </row>
    <row r="79" spans="1:9" ht="18.75" x14ac:dyDescent="0.3">
      <c r="A79" s="9" t="s">
        <v>30</v>
      </c>
      <c r="B79" s="10">
        <f t="shared" si="14"/>
        <v>69.41</v>
      </c>
      <c r="C79" s="10">
        <f t="shared" si="15"/>
        <v>39.200000000000003</v>
      </c>
      <c r="D79" s="10">
        <f t="shared" si="13"/>
        <v>108.61</v>
      </c>
      <c r="E79" s="11">
        <f t="shared" si="10"/>
        <v>19.600000000000001</v>
      </c>
      <c r="G79" s="75" t="s">
        <v>111</v>
      </c>
      <c r="H79" s="76">
        <v>68.77</v>
      </c>
      <c r="I79" s="76">
        <v>39.200000000000003</v>
      </c>
    </row>
    <row r="80" spans="1:9" ht="18.75" x14ac:dyDescent="0.3">
      <c r="A80" s="9" t="s">
        <v>31</v>
      </c>
      <c r="B80" s="10">
        <f t="shared" si="14"/>
        <v>48.85</v>
      </c>
      <c r="C80" s="10">
        <f t="shared" si="15"/>
        <v>35.35</v>
      </c>
      <c r="D80" s="10">
        <f t="shared" si="13"/>
        <v>84.2</v>
      </c>
      <c r="E80" s="11">
        <f t="shared" si="10"/>
        <v>17.675000000000001</v>
      </c>
      <c r="G80" s="75" t="s">
        <v>35</v>
      </c>
      <c r="H80" s="76">
        <v>135.61000000000001</v>
      </c>
      <c r="I80" s="76">
        <v>41.13</v>
      </c>
    </row>
    <row r="81" spans="1:9" ht="18.75" x14ac:dyDescent="0.3">
      <c r="A81" s="9" t="s">
        <v>32</v>
      </c>
      <c r="B81" s="10">
        <f t="shared" si="14"/>
        <v>85.48</v>
      </c>
      <c r="C81" s="10">
        <f t="shared" si="15"/>
        <v>46.27</v>
      </c>
      <c r="D81" s="10">
        <f t="shared" si="13"/>
        <v>131.75</v>
      </c>
      <c r="E81" s="11">
        <f t="shared" si="10"/>
        <v>23.135000000000002</v>
      </c>
      <c r="G81" s="75" t="s">
        <v>36</v>
      </c>
      <c r="H81" s="76">
        <v>243.59</v>
      </c>
      <c r="I81" s="76">
        <v>78.41</v>
      </c>
    </row>
    <row r="82" spans="1:9" ht="18.75" x14ac:dyDescent="0.3">
      <c r="A82" s="9" t="s">
        <v>33</v>
      </c>
      <c r="B82" s="10">
        <f t="shared" si="14"/>
        <v>106.69</v>
      </c>
      <c r="C82" s="10">
        <f t="shared" si="15"/>
        <v>45.63</v>
      </c>
      <c r="D82" s="10">
        <f t="shared" si="13"/>
        <v>152.32</v>
      </c>
      <c r="E82" s="11">
        <f t="shared" si="10"/>
        <v>22.815000000000001</v>
      </c>
      <c r="G82" s="75" t="s">
        <v>37</v>
      </c>
      <c r="H82" s="76">
        <v>72.62</v>
      </c>
      <c r="I82" s="76">
        <v>48.21</v>
      </c>
    </row>
    <row r="83" spans="1:9" ht="18.75" x14ac:dyDescent="0.3">
      <c r="A83" s="9" t="s">
        <v>34</v>
      </c>
      <c r="B83" s="10">
        <f t="shared" si="14"/>
        <v>104.12</v>
      </c>
      <c r="C83" s="10">
        <f t="shared" si="15"/>
        <v>46.91</v>
      </c>
      <c r="D83" s="10">
        <f t="shared" si="13"/>
        <v>151.03</v>
      </c>
      <c r="E83" s="11">
        <f t="shared" si="10"/>
        <v>23.454999999999998</v>
      </c>
      <c r="G83" s="75" t="s">
        <v>38</v>
      </c>
      <c r="H83" s="76">
        <v>91.26</v>
      </c>
      <c r="I83" s="76">
        <v>51.42</v>
      </c>
    </row>
    <row r="84" spans="1:9" ht="18.75" x14ac:dyDescent="0.3">
      <c r="A84" s="9" t="s">
        <v>105</v>
      </c>
      <c r="B84" s="10">
        <f t="shared" si="14"/>
        <v>167.75</v>
      </c>
      <c r="C84" s="10">
        <f t="shared" si="15"/>
        <v>88.7</v>
      </c>
      <c r="D84" s="10">
        <f t="shared" si="13"/>
        <v>256.45</v>
      </c>
      <c r="E84" s="11">
        <f t="shared" si="10"/>
        <v>44.35</v>
      </c>
      <c r="G84" s="75" t="s">
        <v>39</v>
      </c>
      <c r="H84" s="76">
        <v>89.34</v>
      </c>
      <c r="I84" s="76">
        <v>49.49</v>
      </c>
    </row>
    <row r="85" spans="1:9" ht="18.75" x14ac:dyDescent="0.3">
      <c r="A85" s="9" t="s">
        <v>106</v>
      </c>
      <c r="B85" s="10">
        <f t="shared" si="14"/>
        <v>108.62</v>
      </c>
      <c r="C85" s="10">
        <f t="shared" si="15"/>
        <v>46.27</v>
      </c>
      <c r="D85" s="10">
        <f t="shared" si="13"/>
        <v>154.89000000000001</v>
      </c>
      <c r="E85" s="11">
        <f t="shared" si="10"/>
        <v>23.135000000000002</v>
      </c>
      <c r="G85" s="75" t="s">
        <v>40</v>
      </c>
      <c r="H85" s="76">
        <v>68.77</v>
      </c>
      <c r="I85" s="76">
        <v>51.42</v>
      </c>
    </row>
    <row r="86" spans="1:9" ht="18.75" x14ac:dyDescent="0.3">
      <c r="A86" s="9" t="s">
        <v>35</v>
      </c>
      <c r="B86" s="10">
        <f t="shared" si="14"/>
        <v>135.61000000000001</v>
      </c>
      <c r="C86" s="10">
        <f t="shared" si="15"/>
        <v>41.13</v>
      </c>
      <c r="D86" s="10">
        <f t="shared" si="13"/>
        <v>176.74</v>
      </c>
      <c r="E86" s="11">
        <f t="shared" si="10"/>
        <v>20.565000000000001</v>
      </c>
      <c r="G86" s="75" t="s">
        <v>41</v>
      </c>
      <c r="H86" s="76">
        <v>157.47</v>
      </c>
      <c r="I86" s="76">
        <v>80.34</v>
      </c>
    </row>
    <row r="87" spans="1:9" ht="18.75" x14ac:dyDescent="0.3">
      <c r="A87" s="9" t="s">
        <v>36</v>
      </c>
      <c r="B87" s="10">
        <f t="shared" si="14"/>
        <v>243.59</v>
      </c>
      <c r="C87" s="10">
        <f t="shared" si="15"/>
        <v>78.41</v>
      </c>
      <c r="D87" s="10">
        <f t="shared" si="13"/>
        <v>322</v>
      </c>
      <c r="E87" s="11">
        <f t="shared" si="10"/>
        <v>39.204999999999998</v>
      </c>
      <c r="G87" s="75" t="s">
        <v>42</v>
      </c>
      <c r="H87" s="76">
        <v>158.75</v>
      </c>
      <c r="I87" s="76">
        <v>65.55</v>
      </c>
    </row>
    <row r="88" spans="1:9" ht="18.75" x14ac:dyDescent="0.3">
      <c r="A88" s="9" t="s">
        <v>37</v>
      </c>
      <c r="B88" s="10">
        <f t="shared" si="14"/>
        <v>72.62</v>
      </c>
      <c r="C88" s="10">
        <f t="shared" si="15"/>
        <v>48.21</v>
      </c>
      <c r="D88" s="10">
        <f t="shared" si="13"/>
        <v>120.83000000000001</v>
      </c>
      <c r="E88" s="11">
        <f t="shared" si="10"/>
        <v>24.105</v>
      </c>
      <c r="G88" s="75" t="s">
        <v>43</v>
      </c>
      <c r="H88" s="76">
        <v>73.92</v>
      </c>
      <c r="I88" s="76">
        <v>41.78</v>
      </c>
    </row>
    <row r="89" spans="1:9" ht="18.75" x14ac:dyDescent="0.3">
      <c r="A89" s="9" t="s">
        <v>38</v>
      </c>
      <c r="B89" s="10">
        <f t="shared" si="14"/>
        <v>91.26</v>
      </c>
      <c r="C89" s="10">
        <f t="shared" si="15"/>
        <v>51.42</v>
      </c>
      <c r="D89" s="10">
        <f t="shared" si="13"/>
        <v>142.68</v>
      </c>
      <c r="E89" s="11">
        <f t="shared" si="10"/>
        <v>25.71</v>
      </c>
      <c r="G89" s="75" t="s">
        <v>44</v>
      </c>
      <c r="H89" s="76">
        <v>87.41</v>
      </c>
      <c r="I89" s="76">
        <v>52.06</v>
      </c>
    </row>
    <row r="90" spans="1:9" ht="18.75" x14ac:dyDescent="0.3">
      <c r="A90" s="9" t="s">
        <v>39</v>
      </c>
      <c r="B90" s="10">
        <f t="shared" si="14"/>
        <v>89.34</v>
      </c>
      <c r="C90" s="10">
        <f t="shared" si="15"/>
        <v>49.49</v>
      </c>
      <c r="D90" s="10">
        <f t="shared" si="13"/>
        <v>138.83000000000001</v>
      </c>
      <c r="E90" s="11">
        <f t="shared" si="10"/>
        <v>24.745000000000001</v>
      </c>
      <c r="G90" s="75" t="s">
        <v>45</v>
      </c>
      <c r="H90" s="76">
        <v>82.27</v>
      </c>
      <c r="I90" s="76">
        <v>32.14</v>
      </c>
    </row>
    <row r="91" spans="1:9" ht="18.75" x14ac:dyDescent="0.3">
      <c r="A91" s="9" t="s">
        <v>40</v>
      </c>
      <c r="B91" s="10">
        <f t="shared" si="14"/>
        <v>68.77</v>
      </c>
      <c r="C91" s="10">
        <f t="shared" si="15"/>
        <v>51.42</v>
      </c>
      <c r="D91" s="10">
        <f t="shared" si="13"/>
        <v>120.19</v>
      </c>
      <c r="E91" s="11">
        <f t="shared" si="10"/>
        <v>25.71</v>
      </c>
      <c r="G91" s="75" t="s">
        <v>46</v>
      </c>
      <c r="H91" s="76">
        <v>55.28</v>
      </c>
      <c r="I91" s="76">
        <v>49.49</v>
      </c>
    </row>
    <row r="92" spans="1:9" ht="18.75" x14ac:dyDescent="0.3">
      <c r="A92" s="9" t="s">
        <v>41</v>
      </c>
      <c r="B92" s="10">
        <f t="shared" si="14"/>
        <v>157.47</v>
      </c>
      <c r="C92" s="10">
        <f t="shared" si="15"/>
        <v>80.34</v>
      </c>
      <c r="D92" s="10">
        <f t="shared" si="13"/>
        <v>237.81</v>
      </c>
      <c r="E92" s="11">
        <f t="shared" si="10"/>
        <v>40.17</v>
      </c>
      <c r="G92" s="75" t="s">
        <v>47</v>
      </c>
      <c r="H92" s="76">
        <v>65.55</v>
      </c>
      <c r="I92" s="76">
        <v>41.78</v>
      </c>
    </row>
    <row r="93" spans="1:9" ht="18.75" x14ac:dyDescent="0.3">
      <c r="A93" s="9" t="s">
        <v>42</v>
      </c>
      <c r="B93" s="10">
        <f t="shared" si="14"/>
        <v>158.75</v>
      </c>
      <c r="C93" s="10">
        <f t="shared" si="15"/>
        <v>65.55</v>
      </c>
      <c r="D93" s="10">
        <f t="shared" si="13"/>
        <v>224.3</v>
      </c>
      <c r="E93" s="11">
        <f t="shared" si="10"/>
        <v>32.774999999999999</v>
      </c>
      <c r="G93" s="75" t="s">
        <v>48</v>
      </c>
      <c r="H93" s="76">
        <v>61.7</v>
      </c>
      <c r="I93" s="76">
        <v>44.35</v>
      </c>
    </row>
    <row r="94" spans="1:9" ht="18.75" x14ac:dyDescent="0.3">
      <c r="A94" s="9" t="s">
        <v>43</v>
      </c>
      <c r="B94" s="10">
        <f t="shared" si="14"/>
        <v>73.92</v>
      </c>
      <c r="C94" s="10">
        <f t="shared" si="15"/>
        <v>41.78</v>
      </c>
      <c r="D94" s="10">
        <f t="shared" si="13"/>
        <v>115.7</v>
      </c>
      <c r="E94" s="11">
        <f t="shared" si="10"/>
        <v>20.89</v>
      </c>
      <c r="G94" s="75" t="s">
        <v>49</v>
      </c>
      <c r="H94" s="76">
        <v>83.55</v>
      </c>
      <c r="I94" s="76">
        <v>38.56</v>
      </c>
    </row>
    <row r="95" spans="1:9" ht="18.75" x14ac:dyDescent="0.3">
      <c r="A95" s="9" t="s">
        <v>44</v>
      </c>
      <c r="B95" s="10">
        <f t="shared" si="14"/>
        <v>87.41</v>
      </c>
      <c r="C95" s="10">
        <f t="shared" si="15"/>
        <v>52.06</v>
      </c>
      <c r="D95" s="10">
        <f t="shared" si="13"/>
        <v>139.47</v>
      </c>
      <c r="E95" s="11">
        <f t="shared" si="10"/>
        <v>26.03</v>
      </c>
      <c r="G95" s="75" t="s">
        <v>50</v>
      </c>
      <c r="H95" s="76">
        <v>142.04</v>
      </c>
      <c r="I95" s="76">
        <v>46.27</v>
      </c>
    </row>
    <row r="96" spans="1:9" ht="18.75" x14ac:dyDescent="0.3">
      <c r="A96" s="9" t="s">
        <v>45</v>
      </c>
      <c r="B96" s="10">
        <f t="shared" si="14"/>
        <v>82.27</v>
      </c>
      <c r="C96" s="10">
        <f t="shared" si="15"/>
        <v>32.14</v>
      </c>
      <c r="D96" s="10">
        <f t="shared" si="13"/>
        <v>114.41</v>
      </c>
      <c r="E96" s="11">
        <f t="shared" si="10"/>
        <v>16.07</v>
      </c>
      <c r="G96" s="75" t="s">
        <v>108</v>
      </c>
      <c r="H96" s="76">
        <v>108.62</v>
      </c>
      <c r="I96" s="76">
        <v>57.84</v>
      </c>
    </row>
    <row r="97" spans="1:9" ht="18.75" x14ac:dyDescent="0.3">
      <c r="A97" s="9" t="s">
        <v>46</v>
      </c>
      <c r="B97" s="10">
        <f t="shared" si="14"/>
        <v>55.28</v>
      </c>
      <c r="C97" s="10">
        <f t="shared" si="15"/>
        <v>49.49</v>
      </c>
      <c r="D97" s="10">
        <f t="shared" si="13"/>
        <v>104.77000000000001</v>
      </c>
      <c r="E97" s="11">
        <f t="shared" si="10"/>
        <v>24.745000000000001</v>
      </c>
      <c r="G97" s="75" t="s">
        <v>112</v>
      </c>
      <c r="H97" s="76">
        <v>82.27</v>
      </c>
      <c r="I97" s="76">
        <v>41.78</v>
      </c>
    </row>
    <row r="98" spans="1:9" ht="18.75" x14ac:dyDescent="0.3">
      <c r="A98" s="9" t="s">
        <v>47</v>
      </c>
      <c r="B98" s="10">
        <f t="shared" si="14"/>
        <v>65.55</v>
      </c>
      <c r="C98" s="10">
        <f t="shared" si="15"/>
        <v>41.78</v>
      </c>
      <c r="D98" s="10">
        <f t="shared" ref="D98:D104" si="16">C98+B98</f>
        <v>107.33</v>
      </c>
      <c r="E98" s="11">
        <f t="shared" si="10"/>
        <v>20.89</v>
      </c>
      <c r="G98" s="75" t="s">
        <v>109</v>
      </c>
      <c r="H98" s="76">
        <v>116.33</v>
      </c>
      <c r="I98" s="76">
        <v>43.71</v>
      </c>
    </row>
    <row r="99" spans="1:9" x14ac:dyDescent="0.25">
      <c r="A99" s="9" t="s">
        <v>48</v>
      </c>
      <c r="B99" s="10">
        <f t="shared" si="14"/>
        <v>61.7</v>
      </c>
      <c r="C99" s="10">
        <f t="shared" si="15"/>
        <v>44.35</v>
      </c>
      <c r="D99" s="10">
        <f t="shared" si="16"/>
        <v>106.05000000000001</v>
      </c>
      <c r="E99" s="11">
        <f t="shared" si="10"/>
        <v>22.175000000000001</v>
      </c>
    </row>
    <row r="100" spans="1:9" x14ac:dyDescent="0.25">
      <c r="A100" s="9" t="s">
        <v>49</v>
      </c>
      <c r="B100" s="10">
        <f t="shared" si="14"/>
        <v>83.55</v>
      </c>
      <c r="C100" s="10">
        <f t="shared" si="15"/>
        <v>38.56</v>
      </c>
      <c r="D100" s="10">
        <f t="shared" si="16"/>
        <v>122.11</v>
      </c>
      <c r="E100" s="11">
        <f t="shared" si="10"/>
        <v>19.28</v>
      </c>
    </row>
    <row r="101" spans="1:9" x14ac:dyDescent="0.25">
      <c r="A101" s="9" t="s">
        <v>50</v>
      </c>
      <c r="B101" s="10">
        <f t="shared" si="14"/>
        <v>142.04</v>
      </c>
      <c r="C101" s="10">
        <f t="shared" si="15"/>
        <v>46.27</v>
      </c>
      <c r="D101" s="10">
        <f t="shared" si="16"/>
        <v>188.31</v>
      </c>
      <c r="E101" s="11">
        <f t="shared" si="10"/>
        <v>23.135000000000002</v>
      </c>
    </row>
    <row r="102" spans="1:9" x14ac:dyDescent="0.25">
      <c r="A102" s="9" t="s">
        <v>108</v>
      </c>
      <c r="B102" s="10">
        <f t="shared" si="14"/>
        <v>108.62</v>
      </c>
      <c r="C102" s="10">
        <f t="shared" si="15"/>
        <v>57.84</v>
      </c>
      <c r="D102" s="10">
        <f t="shared" si="16"/>
        <v>166.46</v>
      </c>
      <c r="E102" s="11">
        <f t="shared" si="10"/>
        <v>28.92</v>
      </c>
    </row>
    <row r="103" spans="1:9" x14ac:dyDescent="0.25">
      <c r="A103" s="9" t="s">
        <v>112</v>
      </c>
      <c r="B103" s="10">
        <f t="shared" si="14"/>
        <v>82.27</v>
      </c>
      <c r="C103" s="10">
        <f t="shared" si="15"/>
        <v>41.78</v>
      </c>
      <c r="D103" s="10">
        <f t="shared" si="16"/>
        <v>124.05</v>
      </c>
      <c r="E103" s="11">
        <f t="shared" si="10"/>
        <v>20.89</v>
      </c>
    </row>
    <row r="104" spans="1:9" ht="15.75" thickBot="1" x14ac:dyDescent="0.3">
      <c r="A104" s="12" t="s">
        <v>109</v>
      </c>
      <c r="B104" s="13">
        <f t="shared" si="14"/>
        <v>116.33</v>
      </c>
      <c r="C104" s="13">
        <f t="shared" si="15"/>
        <v>43.71</v>
      </c>
      <c r="D104" s="13">
        <f t="shared" si="16"/>
        <v>160.04</v>
      </c>
      <c r="E104" s="14">
        <f t="shared" si="10"/>
        <v>21.855</v>
      </c>
    </row>
    <row r="105" spans="1:9" ht="16.5" thickTop="1" thickBot="1" x14ac:dyDescent="0.3">
      <c r="A105" s="12" t="s">
        <v>121</v>
      </c>
      <c r="B105" s="13"/>
      <c r="C105" s="13"/>
      <c r="D105" s="13"/>
      <c r="E105" s="14"/>
    </row>
    <row r="106" spans="1:9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CÁLCULO DE MANUTENCIONES</vt:lpstr>
      <vt:lpstr>Hoja1</vt:lpstr>
      <vt:lpstr>Importes UGR</vt:lpstr>
      <vt:lpstr>RD 54</vt:lpstr>
      <vt:lpstr>'CÁLCULO DE MANUTENCIONES'!Área_de_impresión</vt:lpstr>
    </vt:vector>
  </TitlesOfParts>
  <Company>Universidad de Granada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Heredia Gomez</dc:creator>
  <cp:lastModifiedBy>Maria Isabel Molina Caballero</cp:lastModifiedBy>
  <cp:lastPrinted>2024-01-10T12:44:01Z</cp:lastPrinted>
  <dcterms:created xsi:type="dcterms:W3CDTF">2023-10-10T07:54:28Z</dcterms:created>
  <dcterms:modified xsi:type="dcterms:W3CDTF">2025-04-09T06:46:34Z</dcterms:modified>
</cp:coreProperties>
</file>