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3040" windowHeight="9060" tabRatio="735" firstSheet="1" activeTab="0"/>
  </bookViews>
  <sheets>
    <sheet name="Liquidación" sheetId="1" r:id="rId1"/>
    <sheet name="Kms" sheetId="2" r:id="rId2"/>
    <sheet name="extranjero" sheetId="3" r:id="rId3"/>
  </sheets>
  <definedNames>
    <definedName name="_xlnm.Print_Area" localSheetId="0">'Liquidación'!$A$1:$X$68</definedName>
  </definedNames>
  <calcPr fullCalcOnLoad="1"/>
</workbook>
</file>

<file path=xl/comments1.xml><?xml version="1.0" encoding="utf-8"?>
<comments xmlns="http://schemas.openxmlformats.org/spreadsheetml/2006/main">
  <authors>
    <author>Servicio de Inform?tica</author>
  </authors>
  <commentList>
    <comment ref="N3" authorId="0">
      <text>
        <r>
          <rPr>
            <sz val="8"/>
            <color indexed="53"/>
            <rFont val="Tahoma"/>
            <family val="2"/>
          </rPr>
          <t>Imprima esta hoja y adjúntela con el impreso correspondiente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<sst xmlns="http://schemas.openxmlformats.org/spreadsheetml/2006/main" count="245" uniqueCount="212">
  <si>
    <t>D.</t>
  </si>
  <si>
    <t>Avión</t>
  </si>
  <si>
    <t>Autobús</t>
  </si>
  <si>
    <t>Otro</t>
  </si>
  <si>
    <t>ALOJAMIENTO</t>
  </si>
  <si>
    <t>MANUTENCIÓN</t>
  </si>
  <si>
    <t>LOCOMOCIÓN</t>
  </si>
  <si>
    <t>CIUDADES</t>
  </si>
  <si>
    <t>IDA Y VUELTA</t>
  </si>
  <si>
    <t>IMPORTE</t>
  </si>
  <si>
    <t>ALBACETE</t>
  </si>
  <si>
    <t>ALCALÁ DE HENARES</t>
  </si>
  <si>
    <t>ALGECIRAS</t>
  </si>
  <si>
    <t>ALICANTE</t>
  </si>
  <si>
    <t>ALMERÍA</t>
  </si>
  <si>
    <t>ÁVILA</t>
  </si>
  <si>
    <t>BADAJOZ</t>
  </si>
  <si>
    <t>BARCELONA</t>
  </si>
  <si>
    <t>BAZA</t>
  </si>
  <si>
    <t>BILBAO</t>
  </si>
  <si>
    <t>BURGOS</t>
  </si>
  <si>
    <t>CÁCERES</t>
  </si>
  <si>
    <t>CÁDIZ</t>
  </si>
  <si>
    <t>CASTELLÓN</t>
  </si>
  <si>
    <t>CIUDAD REAL</t>
  </si>
  <si>
    <t>CÓRDOBA</t>
  </si>
  <si>
    <t>CORUÑA, LA</t>
  </si>
  <si>
    <t>CUENCA</t>
  </si>
  <si>
    <t>GIRONA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</si>
  <si>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</si>
  <si>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</si>
  <si>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</si>
  <si>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</si>
  <si>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</si>
  <si>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</si>
  <si>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</si>
  <si>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</si>
  <si>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MADRID</t>
  </si>
  <si>
    <t>MÁLAGA</t>
  </si>
  <si>
    <t>MURCIA</t>
  </si>
  <si>
    <t>ORENSE</t>
  </si>
  <si>
    <t>OVIEDO</t>
  </si>
  <si>
    <t>PALENCIA</t>
  </si>
  <si>
    <t>PAMPLONA</t>
  </si>
  <si>
    <t>PONTEVEDRA</t>
  </si>
  <si>
    <t>SALAMANCA</t>
  </si>
  <si>
    <t>SAN SEBASTIÁN</t>
  </si>
  <si>
    <t>SANTANDER</t>
  </si>
  <si>
    <t>SANTIAGO DE COMPOSTELA</t>
  </si>
  <si>
    <t>SEGOVIA</t>
  </si>
  <si>
    <t>SEVILLA</t>
  </si>
  <si>
    <t>SORIA</t>
  </si>
  <si>
    <t>TANGER</t>
  </si>
  <si>
    <t>TARRAGONA</t>
  </si>
  <si>
    <t>TERUEL</t>
  </si>
  <si>
    <t>TETUÁN</t>
  </si>
  <si>
    <t>TOLEDO</t>
  </si>
  <si>
    <t>VALENCIA</t>
  </si>
  <si>
    <t>VALLADOLID</t>
  </si>
  <si>
    <t>VITORIA</t>
  </si>
  <si>
    <t>ZAMORA</t>
  </si>
  <si>
    <t>ZARAGOZA</t>
  </si>
  <si>
    <t>DIETAS EN TERRITORIO EXTRANJERO</t>
  </si>
  <si>
    <t>PAÍS</t>
  </si>
  <si>
    <t>PERNOCTANDO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</si>
  <si>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</si>
  <si>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</si>
  <si>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</si>
  <si>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</si>
  <si>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</si>
  <si>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</si>
  <si>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</si>
  <si>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</si>
  <si>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BÉLGICA</t>
  </si>
  <si>
    <t>BOLIVIA</t>
  </si>
  <si>
    <t>BRASIL</t>
  </si>
  <si>
    <t>BULGARIA</t>
  </si>
  <si>
    <t>CAMERÚN</t>
  </si>
  <si>
    <t>CANADÁ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</si>
  <si>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</si>
  <si>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</si>
  <si>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</si>
  <si>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</si>
  <si>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</si>
  <si>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</si>
  <si>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</si>
  <si>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</si>
  <si>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</si>
  <si>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</si>
  <si>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</si>
  <si>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</si>
  <si>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EMIRATOS ÁRABES U.</t>
  </si>
  <si>
    <t>ESLOVAQUIA</t>
  </si>
  <si>
    <t>ESTADOS UNIDOS</t>
  </si>
  <si>
    <t>ETIOPÍA</t>
  </si>
  <si>
    <t>FILIPINAS</t>
  </si>
  <si>
    <t>FINLANDIA</t>
  </si>
  <si>
    <t>FRANCIA</t>
  </si>
  <si>
    <t>GABÓN</t>
  </si>
  <si>
    <t>GHANA</t>
  </si>
  <si>
    <t>GRECIA</t>
  </si>
  <si>
    <t>GUATEMALA</t>
  </si>
  <si>
    <t>GUINEA ECUATORIAL</t>
  </si>
  <si>
    <t>HAITÍ</t>
  </si>
  <si>
    <t>HONDURAS</t>
  </si>
  <si>
    <t>HUNGRÍA</t>
  </si>
  <si>
    <t>INDIA</t>
  </si>
  <si>
    <t>INDONESIA</t>
  </si>
  <si>
    <t>IRAK</t>
  </si>
  <si>
    <t>IRÁN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</si>
  <si>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</si>
  <si>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</si>
  <si>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</si>
  <si>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</si>
  <si>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</si>
  <si>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</si>
  <si>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</si>
  <si>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</si>
  <si>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</si>
  <si>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</si>
  <si>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</si>
  <si>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</si>
  <si>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</si>
  <si>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</si>
  <si>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</si>
  <si>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MOZAMBIQUE</t>
  </si>
  <si>
    <t>NICARAGUA</t>
  </si>
  <si>
    <t>NIGERIA</t>
  </si>
  <si>
    <t>NORUEGA</t>
  </si>
  <si>
    <t>NUEVA ZELANDA</t>
  </si>
  <si>
    <t>PAÍSES BAJOS</t>
  </si>
  <si>
    <t>PANAMÁ</t>
  </si>
  <si>
    <t>PARAGUAY</t>
  </si>
  <si>
    <t>PERÚ</t>
  </si>
  <si>
    <t>POLONIA</t>
  </si>
  <si>
    <t>PORTUGAL</t>
  </si>
  <si>
    <t>REINO UNIDO</t>
  </si>
  <si>
    <t>REPÚBLICA CHECA</t>
  </si>
  <si>
    <t>REPÚBLICA DOMINICANA</t>
  </si>
  <si>
    <t>RUMANÍA</t>
  </si>
  <si>
    <t>RUSIA</t>
  </si>
  <si>
    <t>SENEGAL</t>
  </si>
  <si>
    <t>SINGAPUR</t>
  </si>
  <si>
    <t>SIRIA</t>
  </si>
  <si>
    <t>SUDÁFRICA</t>
  </si>
  <si>
    <t>SUECIA</t>
  </si>
  <si>
    <t>SUIZA</t>
  </si>
  <si>
    <t>TAILANDIA</t>
  </si>
  <si>
    <t>TAIWÁN</t>
  </si>
  <si>
    <t>TANZANIA</t>
  </si>
  <si>
    <t>TÚNEZ</t>
  </si>
  <si>
    <t>TURQUÍA</t>
  </si>
  <si>
    <t>URUGUAY</t>
  </si>
  <si>
    <t>VENEZUELA</t>
  </si>
  <si>
    <t>YEMEN</t>
  </si>
  <si>
    <t>ZAIRE/CONGO</t>
  </si>
  <si>
    <t>ZIMBABWE</t>
  </si>
  <si>
    <t>locomoción</t>
  </si>
  <si>
    <t>RESTO DEL MUNDO</t>
  </si>
  <si>
    <t>=</t>
  </si>
  <si>
    <t>días a</t>
  </si>
  <si>
    <r>
      <t>(</t>
    </r>
    <r>
      <rPr>
        <b/>
        <sz val="8"/>
        <rFont val="Arial"/>
        <family val="2"/>
      </rPr>
      <t>Extranjero</t>
    </r>
    <r>
      <rPr>
        <sz val="8"/>
        <rFont val="Arial"/>
        <family val="2"/>
      </rPr>
      <t>, se incluirá el importe de la habitación, sin superar el máximo estipulado para cada país)</t>
    </r>
  </si>
  <si>
    <t>TOTAL ALOJAMIENTO</t>
  </si>
  <si>
    <t>con pernocta</t>
  </si>
  <si>
    <t>sin pernocta</t>
  </si>
  <si>
    <t>media</t>
  </si>
  <si>
    <t>(Extranjero)</t>
  </si>
  <si>
    <t>TOTAL MANUTENCIÓN</t>
  </si>
  <si>
    <t>Destino Capitales (escoja de la lista)</t>
  </si>
  <si>
    <t>Automóvil</t>
  </si>
  <si>
    <t>x</t>
  </si>
  <si>
    <t>km</t>
  </si>
  <si>
    <t>Barco</t>
  </si>
  <si>
    <t>Tren</t>
  </si>
  <si>
    <t>TOTAL LOCOMOCIÓN</t>
  </si>
  <si>
    <t>A DEDUCIR</t>
  </si>
  <si>
    <t>Importe renuncia</t>
  </si>
  <si>
    <t>(Nombre de la agencia de viajes)</t>
  </si>
  <si>
    <t>LÍQUIDO A PERCIBIR</t>
  </si>
  <si>
    <t>DE FECHA</t>
  </si>
  <si>
    <t>TOTAL ALOJAMIENTO + MANUTENCIÓN + LOCOMOCIÓN</t>
  </si>
  <si>
    <t>+</t>
  </si>
  <si>
    <t>aloj + manut</t>
  </si>
  <si>
    <t>total</t>
  </si>
  <si>
    <t>Nº</t>
  </si>
  <si>
    <t>NINGUNA</t>
  </si>
  <si>
    <t>Importe anticipo</t>
  </si>
  <si>
    <t>Importe agencia</t>
  </si>
  <si>
    <t>NIF:</t>
  </si>
  <si>
    <t>HONG KONG S.A.R.</t>
  </si>
  <si>
    <t>MÉXICO</t>
  </si>
  <si>
    <t>PAKISTÁN</t>
  </si>
  <si>
    <t>Otros destinos (indique destino y kms)</t>
  </si>
  <si>
    <t xml:space="preserve">      Bus, metro y  táxis</t>
  </si>
  <si>
    <t xml:space="preserve">LIQUIDACIÓN DE GASTOS REALIZADOS </t>
  </si>
  <si>
    <t>(Para taxi sólo hasta y desde aeropuertos, estación autobúses, renfe o puertos)</t>
  </si>
  <si>
    <t>Importe no percibido</t>
  </si>
  <si>
    <r>
      <t>(</t>
    </r>
    <r>
      <rPr>
        <b/>
        <sz val="8"/>
        <rFont val="Arial"/>
        <family val="2"/>
      </rPr>
      <t>Territorio Nacional</t>
    </r>
    <r>
      <rPr>
        <sz val="8"/>
        <rFont val="Arial"/>
        <family val="2"/>
      </rPr>
      <t>)</t>
    </r>
  </si>
  <si>
    <t>Peajes y/o vales gasolina vehículos oficiales y no oficiales</t>
  </si>
  <si>
    <t>MODELO I-3</t>
  </si>
  <si>
    <t>Garaje y/o aparcamiento</t>
  </si>
  <si>
    <t>MEDIA</t>
  </si>
  <si>
    <t>Servicio de Gestión Económico-Financiero</t>
  </si>
  <si>
    <t>Edf. Santa Lucía  ♦  Telf. 958 24 88 60 / 958 24 30 38</t>
  </si>
  <si>
    <t>MOTRIL</t>
  </si>
  <si>
    <t>TETUÁN A TANGER</t>
  </si>
  <si>
    <t>CEUTA A TETUÁN</t>
  </si>
  <si>
    <t>ALHUCEMAS A NADOR</t>
  </si>
  <si>
    <t>MELILLA A NADOR</t>
  </si>
  <si>
    <t>BOSNIA HERZEGOVINA</t>
  </si>
  <si>
    <r>
      <t>(</t>
    </r>
    <r>
      <rPr>
        <b/>
        <sz val="8"/>
        <rFont val="Arial"/>
        <family val="2"/>
      </rPr>
      <t>Nacional, excepto Madrid y Barcelona:</t>
    </r>
    <r>
      <rPr>
        <sz val="8"/>
        <rFont val="Arial"/>
        <family val="2"/>
      </rPr>
      <t xml:space="preserve"> se incluirá el importe de la habitación, sin superar el máximo de </t>
    </r>
    <r>
      <rPr>
        <b/>
        <sz val="8"/>
        <rFont val="Arial"/>
        <family val="2"/>
      </rPr>
      <t>80,00</t>
    </r>
    <r>
      <rPr>
        <sz val="8"/>
        <rFont val="Arial"/>
        <family val="2"/>
      </rPr>
      <t xml:space="preserve"> euros iva incluido)</t>
    </r>
  </si>
  <si>
    <r>
      <t>(</t>
    </r>
    <r>
      <rPr>
        <b/>
        <sz val="8"/>
        <rFont val="Arial"/>
        <family val="2"/>
      </rPr>
      <t>Sólo Madrid y Barcelona</t>
    </r>
    <r>
      <rPr>
        <sz val="8"/>
        <rFont val="Arial"/>
        <family val="2"/>
      </rPr>
      <t xml:space="preserve">, se incluirá el importe de la habitación, sin superar el máximo de </t>
    </r>
    <r>
      <rPr>
        <b/>
        <sz val="8"/>
        <rFont val="Arial"/>
        <family val="2"/>
      </rPr>
      <t>105,00</t>
    </r>
    <r>
      <rPr>
        <sz val="8"/>
        <rFont val="Arial"/>
        <family val="2"/>
      </rPr>
      <t xml:space="preserve"> euros iva incluido)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</si>
</sst>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d/mm/yy"/>
    <numFmt numFmtId="173" formatCode="[$-C0A]dddd\,\ dd&quot; de &quot;mmmm&quot; de &quot;yyyy"/>
    <numFmt numFmtId="174" formatCode="[$-C0A]d\-mmm\-yyyy;@"/>
    <numFmt numFmtId="175" formatCode="00000"/>
    <numFmt numFmtId="176" formatCode=";;;"/>
    <numFmt numFmtId="177" formatCode="dd\-mm\-yy;@"/>
    <numFmt numFmtId="178" formatCode="#,##0.00\ &quot;€&quot;"/>
    <numFmt numFmtId="179" formatCode="d\-m\-yy;@"/>
  </numFmts>
  <fonts count="6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Garamond"/>
      <family val="1"/>
    </font>
    <font>
      <b/>
      <sz val="7.9"/>
      <name val="Garamond"/>
      <family val="1"/>
    </font>
    <font>
      <b/>
      <sz val="16"/>
      <name val="Garamond"/>
      <family val="1"/>
    </font>
    <font>
      <sz val="14"/>
      <name val="Arial"/>
      <family val="2"/>
    </font>
    <font>
      <b/>
      <sz val="14"/>
      <name val="Arial Black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3"/>
      <name val="Arial"/>
      <family val="2"/>
    </font>
    <font>
      <b/>
      <u val="single"/>
      <sz val="8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7"/>
      <color indexed="53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8"/>
      <color indexed="5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43" fontId="0" fillId="0" borderId="0" xfId="49" applyFont="1" applyAlignment="1">
      <alignment/>
    </xf>
    <xf numFmtId="43" fontId="4" fillId="0" borderId="0" xfId="49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3" fontId="0" fillId="0" borderId="0" xfId="49" applyNumberFormat="1" applyFont="1" applyAlignment="1">
      <alignment/>
    </xf>
    <xf numFmtId="0" fontId="15" fillId="0" borderId="0" xfId="0" applyFont="1" applyAlignment="1">
      <alignment/>
    </xf>
    <xf numFmtId="0" fontId="16" fillId="0" borderId="0" xfId="46" applyFont="1" applyAlignment="1" applyProtection="1">
      <alignment/>
      <protection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left"/>
    </xf>
    <xf numFmtId="176" fontId="0" fillId="0" borderId="0" xfId="49" applyNumberFormat="1" applyFont="1" applyAlignment="1">
      <alignment horizontal="right"/>
    </xf>
    <xf numFmtId="0" fontId="1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22" fillId="0" borderId="0" xfId="0" applyFont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6" fontId="0" fillId="0" borderId="0" xfId="0" applyNumberFormat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13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6" fillId="0" borderId="0" xfId="46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ugr.es/~ofcontrolinterno/index_archivos/impresos.htm" TargetMode="External" /><Relationship Id="rId2" Type="http://schemas.openxmlformats.org/officeDocument/2006/relationships/hyperlink" Target="http://www.ugr.es/~ofcontrolinterno/index_archivos/impresos.htm" TargetMode="External" /><Relationship Id="rId3" Type="http://schemas.openxmlformats.org/officeDocument/2006/relationships/hyperlink" Target="#extranjero!A1" /><Relationship Id="rId4" Type="http://schemas.openxmlformats.org/officeDocument/2006/relationships/hyperlink" Target="https://www.google.es/maps/dir/@37.1809462,-3.5912717,13z/data=!4m2!4m1!3e0" TargetMode="External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iquidaci&#243;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</xdr:row>
      <xdr:rowOff>19050</xdr:rowOff>
    </xdr:from>
    <xdr:to>
      <xdr:col>16</xdr:col>
      <xdr:colOff>133350</xdr:colOff>
      <xdr:row>5</xdr:row>
      <xdr:rowOff>57150</xdr:rowOff>
    </xdr:to>
    <xdr:sp>
      <xdr:nvSpPr>
        <xdr:cNvPr id="1" name="Rectangle 47">
          <a:hlinkClick r:id="rId1"/>
        </xdr:cNvPr>
        <xdr:cNvSpPr>
          <a:spLocks/>
        </xdr:cNvSpPr>
      </xdr:nvSpPr>
      <xdr:spPr>
        <a:xfrm>
          <a:off x="4067175" y="790575"/>
          <a:ext cx="638175" cy="2000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 fPrintsWithSheet="0"/>
  </xdr:twoCellAnchor>
  <xdr:twoCellAnchor>
    <xdr:from>
      <xdr:col>5</xdr:col>
      <xdr:colOff>66675</xdr:colOff>
      <xdr:row>66</xdr:row>
      <xdr:rowOff>19050</xdr:rowOff>
    </xdr:from>
    <xdr:to>
      <xdr:col>7</xdr:col>
      <xdr:colOff>85725</xdr:colOff>
      <xdr:row>67</xdr:row>
      <xdr:rowOff>57150</xdr:rowOff>
    </xdr:to>
    <xdr:sp>
      <xdr:nvSpPr>
        <xdr:cNvPr id="2" name="Rectangle 66">
          <a:hlinkClick r:id="rId2"/>
        </xdr:cNvPr>
        <xdr:cNvSpPr>
          <a:spLocks/>
        </xdr:cNvSpPr>
      </xdr:nvSpPr>
      <xdr:spPr>
        <a:xfrm>
          <a:off x="1495425" y="9925050"/>
          <a:ext cx="590550" cy="2000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 fPrintsWithSheet="0"/>
  </xdr:twoCellAnchor>
  <xdr:twoCellAnchor>
    <xdr:from>
      <xdr:col>2</xdr:col>
      <xdr:colOff>142875</xdr:colOff>
      <xdr:row>31</xdr:row>
      <xdr:rowOff>142875</xdr:rowOff>
    </xdr:from>
    <xdr:to>
      <xdr:col>6</xdr:col>
      <xdr:colOff>266700</xdr:colOff>
      <xdr:row>34</xdr:row>
      <xdr:rowOff>57150</xdr:rowOff>
    </xdr:to>
    <xdr:sp>
      <xdr:nvSpPr>
        <xdr:cNvPr id="3" name="Rectangle 67">
          <a:hlinkClick r:id="rId3"/>
        </xdr:cNvPr>
        <xdr:cNvSpPr>
          <a:spLocks/>
        </xdr:cNvSpPr>
      </xdr:nvSpPr>
      <xdr:spPr>
        <a:xfrm>
          <a:off x="714375" y="4876800"/>
          <a:ext cx="1266825" cy="3333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Ir a dietas territorio extranjero</a:t>
          </a:r>
        </a:p>
      </xdr:txBody>
    </xdr:sp>
    <xdr:clientData fPrintsWithSheet="0"/>
  </xdr:twoCellAnchor>
  <xdr:oneCellAnchor>
    <xdr:from>
      <xdr:col>1</xdr:col>
      <xdr:colOff>19050</xdr:colOff>
      <xdr:row>45</xdr:row>
      <xdr:rowOff>104775</xdr:rowOff>
    </xdr:from>
    <xdr:ext cx="2562225" cy="190500"/>
    <xdr:sp>
      <xdr:nvSpPr>
        <xdr:cNvPr id="4" name="Text Box 68">
          <a:hlinkClick r:id="rId4"/>
        </xdr:cNvPr>
        <xdr:cNvSpPr txBox="1">
          <a:spLocks noChangeArrowheads="1"/>
        </xdr:cNvSpPr>
      </xdr:nvSpPr>
      <xdr:spPr>
        <a:xfrm>
          <a:off x="304800" y="6829425"/>
          <a:ext cx="2562225" cy="1905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Consulta de otros destinos GOOGLE MAPS</a:t>
          </a:r>
        </a:p>
      </xdr:txBody>
    </xdr:sp>
    <xdr:clientData fPrintsWithSheet="0"/>
  </xdr:oneCellAnchor>
  <xdr:twoCellAnchor editAs="oneCell">
    <xdr:from>
      <xdr:col>0</xdr:col>
      <xdr:colOff>190500</xdr:colOff>
      <xdr:row>0</xdr:row>
      <xdr:rowOff>38100</xdr:rowOff>
    </xdr:from>
    <xdr:to>
      <xdr:col>8</xdr:col>
      <xdr:colOff>95250</xdr:colOff>
      <xdr:row>4</xdr:row>
      <xdr:rowOff>9525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2190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</xdr:row>
      <xdr:rowOff>152400</xdr:rowOff>
    </xdr:from>
    <xdr:ext cx="762000" cy="304800"/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4257675" y="314325"/>
          <a:ext cx="762000" cy="3048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11</xdr:row>
      <xdr:rowOff>38100</xdr:rowOff>
    </xdr:from>
    <xdr:ext cx="1524000" cy="209550"/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5353050" y="1819275"/>
          <a:ext cx="1524000" cy="20955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 LIQUIDACIÓN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B201"/>
  <sheetViews>
    <sheetView showGridLines="0" showRowColHeaders="0" showZeros="0" tabSelected="1" zoomScalePageLayoutView="0" workbookViewId="0" topLeftCell="A43">
      <selection activeCell="N61" sqref="N61:P61"/>
    </sheetView>
  </sheetViews>
  <sheetFormatPr defaultColWidth="11.421875" defaultRowHeight="12.75"/>
  <cols>
    <col min="1" max="1" width="4.28125" style="25" customWidth="1"/>
    <col min="2" max="27" width="4.28125" style="0" customWidth="1"/>
  </cols>
  <sheetData>
    <row r="1" ht="12.75"/>
    <row r="2" spans="4:16" ht="22.5">
      <c r="D2" s="15"/>
      <c r="P2" s="17"/>
    </row>
    <row r="3" ht="12.75"/>
    <row r="4" ht="12.75">
      <c r="N4" s="42"/>
    </row>
    <row r="5" spans="1:2" ht="12.75">
      <c r="A5" s="1"/>
      <c r="B5" s="13" t="s">
        <v>202</v>
      </c>
    </row>
    <row r="6" spans="1:18" ht="9.75" customHeight="1">
      <c r="A6" s="46"/>
      <c r="B6" s="14" t="s">
        <v>203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ht="9.75" customHeight="1">
      <c r="B7" s="14"/>
    </row>
    <row r="8" spans="2:23" ht="17.25">
      <c r="B8" s="96" t="s">
        <v>194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2:23" ht="18" customHeight="1">
      <c r="B9" s="37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3" t="s">
        <v>188</v>
      </c>
      <c r="T9" s="50"/>
      <c r="U9" s="50"/>
      <c r="V9" s="50"/>
      <c r="W9" s="50"/>
    </row>
    <row r="10" ht="7.5" customHeight="1"/>
    <row r="11" spans="6:15" ht="12.75">
      <c r="F11" s="7" t="s">
        <v>4</v>
      </c>
      <c r="M11" s="98">
        <f>IF(M13&gt;64.27,"","")</f>
      </c>
      <c r="N11" s="98"/>
      <c r="O11" s="98"/>
    </row>
    <row r="12" ht="6.75" customHeight="1"/>
    <row r="13" spans="2:23" ht="12.75">
      <c r="B13" s="25"/>
      <c r="C13" s="25"/>
      <c r="D13" s="25"/>
      <c r="I13" s="59"/>
      <c r="J13" s="59"/>
      <c r="K13" s="97" t="s">
        <v>160</v>
      </c>
      <c r="L13" s="97"/>
      <c r="M13" s="95"/>
      <c r="N13" s="95"/>
      <c r="O13" s="95"/>
      <c r="P13" s="18" t="s">
        <v>159</v>
      </c>
      <c r="Q13" s="51">
        <f>IF(I13=0,0,I13*M13)</f>
        <v>0</v>
      </c>
      <c r="R13" s="51"/>
      <c r="S13" s="51"/>
      <c r="T13" s="18"/>
      <c r="U13" s="2"/>
      <c r="V13" s="2"/>
      <c r="W13" s="2"/>
    </row>
    <row r="14" ht="12.75">
      <c r="C14" s="47" t="s">
        <v>210</v>
      </c>
    </row>
    <row r="15" spans="3:15" ht="12.75">
      <c r="C15" s="25"/>
      <c r="D15" s="25"/>
      <c r="M15" s="98">
        <f>IF(M16&gt;96.41,"","")</f>
      </c>
      <c r="N15" s="98"/>
      <c r="O15" s="98"/>
    </row>
    <row r="16" spans="3:23" ht="12.75">
      <c r="C16" s="25"/>
      <c r="D16" s="25"/>
      <c r="I16" s="59"/>
      <c r="J16" s="59"/>
      <c r="K16" s="74" t="s">
        <v>160</v>
      </c>
      <c r="L16" s="74"/>
      <c r="M16" s="95"/>
      <c r="N16" s="95"/>
      <c r="O16" s="95"/>
      <c r="P16" s="18" t="s">
        <v>159</v>
      </c>
      <c r="Q16" s="51">
        <f>IF(I16*M16=0,0,I16*M16)</f>
        <v>0</v>
      </c>
      <c r="R16" s="51"/>
      <c r="S16" s="51"/>
      <c r="T16" s="18"/>
      <c r="U16" s="2"/>
      <c r="V16" s="2"/>
      <c r="W16" s="2"/>
    </row>
    <row r="17" ht="12.75">
      <c r="D17" s="47" t="s">
        <v>211</v>
      </c>
    </row>
    <row r="19" spans="9:19" ht="12.75">
      <c r="I19" s="59"/>
      <c r="J19" s="59"/>
      <c r="K19" s="74" t="s">
        <v>160</v>
      </c>
      <c r="L19" s="74"/>
      <c r="M19" s="95"/>
      <c r="N19" s="95"/>
      <c r="O19" s="95"/>
      <c r="P19" s="18" t="s">
        <v>159</v>
      </c>
      <c r="Q19" s="51">
        <f>IF(I19*M19=0,0,I19*M19)</f>
        <v>0</v>
      </c>
      <c r="R19" s="51"/>
      <c r="S19" s="51"/>
    </row>
    <row r="20" ht="12.75">
      <c r="F20" s="16" t="s">
        <v>161</v>
      </c>
    </row>
    <row r="21" ht="3.75" customHeight="1"/>
    <row r="22" spans="16:23" ht="12.75">
      <c r="P22" s="7" t="s">
        <v>162</v>
      </c>
      <c r="U22" s="51">
        <f>Q13+Q16+Q19</f>
        <v>0</v>
      </c>
      <c r="V22" s="51"/>
      <c r="W22" s="51"/>
    </row>
    <row r="23" ht="12.75">
      <c r="F23" s="7" t="s">
        <v>5</v>
      </c>
    </row>
    <row r="24" ht="4.5" customHeight="1"/>
    <row r="25" ht="12.75">
      <c r="F25" s="16" t="s">
        <v>197</v>
      </c>
    </row>
    <row r="26" spans="9:19" ht="12.75">
      <c r="I26" s="59"/>
      <c r="J26" s="59"/>
      <c r="K26" s="74" t="s">
        <v>163</v>
      </c>
      <c r="L26" s="74"/>
      <c r="M26" s="74"/>
      <c r="N26" s="88">
        <v>40.82</v>
      </c>
      <c r="O26" s="88"/>
      <c r="P26" s="18" t="s">
        <v>159</v>
      </c>
      <c r="Q26" s="51">
        <f>I26*N26</f>
        <v>0</v>
      </c>
      <c r="R26" s="51"/>
      <c r="S26" s="51"/>
    </row>
    <row r="27" spans="9:19" ht="12.75">
      <c r="I27" s="59"/>
      <c r="J27" s="59"/>
      <c r="K27" s="74" t="s">
        <v>164</v>
      </c>
      <c r="L27" s="74"/>
      <c r="M27" s="74"/>
      <c r="N27" s="88">
        <v>26.67</v>
      </c>
      <c r="O27" s="88"/>
      <c r="P27" s="18" t="s">
        <v>159</v>
      </c>
      <c r="Q27" s="51">
        <f>I27*N27</f>
        <v>0</v>
      </c>
      <c r="R27" s="51"/>
      <c r="S27" s="51"/>
    </row>
    <row r="28" spans="9:19" ht="12.75">
      <c r="I28" s="59"/>
      <c r="J28" s="59"/>
      <c r="K28" s="74" t="s">
        <v>165</v>
      </c>
      <c r="L28" s="74"/>
      <c r="M28" s="74"/>
      <c r="N28" s="88">
        <v>26.67</v>
      </c>
      <c r="O28" s="88"/>
      <c r="P28" s="18" t="s">
        <v>159</v>
      </c>
      <c r="Q28" s="51">
        <f>I28*N28</f>
        <v>0</v>
      </c>
      <c r="R28" s="51"/>
      <c r="S28" s="51"/>
    </row>
    <row r="29" ht="5.25" customHeight="1"/>
    <row r="30" ht="12.75">
      <c r="F30" s="19" t="s">
        <v>166</v>
      </c>
    </row>
    <row r="31" spans="9:19" ht="12.75">
      <c r="I31" s="59"/>
      <c r="J31" s="59"/>
      <c r="K31" s="74" t="s">
        <v>163</v>
      </c>
      <c r="L31" s="74"/>
      <c r="M31" s="74"/>
      <c r="N31" s="59"/>
      <c r="O31" s="59"/>
      <c r="P31" s="18"/>
      <c r="Q31" s="51">
        <f>I31*N31</f>
        <v>0</v>
      </c>
      <c r="R31" s="51"/>
      <c r="S31" s="51"/>
    </row>
    <row r="32" spans="9:19" ht="12.75">
      <c r="I32" s="59"/>
      <c r="J32" s="59"/>
      <c r="K32" s="74" t="s">
        <v>165</v>
      </c>
      <c r="L32" s="74"/>
      <c r="M32" s="74"/>
      <c r="N32" s="59"/>
      <c r="O32" s="59"/>
      <c r="P32" s="18"/>
      <c r="Q32" s="51">
        <f>I32*N32</f>
        <v>0</v>
      </c>
      <c r="R32" s="51"/>
      <c r="S32" s="51"/>
    </row>
    <row r="33" ht="7.5" customHeight="1"/>
    <row r="34" spans="9:19" ht="12.75">
      <c r="I34" s="59"/>
      <c r="J34" s="59"/>
      <c r="K34" s="74" t="s">
        <v>163</v>
      </c>
      <c r="L34" s="74"/>
      <c r="M34" s="74"/>
      <c r="N34" s="59"/>
      <c r="O34" s="59"/>
      <c r="P34" s="18" t="s">
        <v>159</v>
      </c>
      <c r="Q34" s="51">
        <f>I34*N34</f>
        <v>0</v>
      </c>
      <c r="R34" s="51"/>
      <c r="S34" s="51"/>
    </row>
    <row r="35" spans="9:19" ht="16.5" customHeight="1">
      <c r="I35" s="59"/>
      <c r="J35" s="59"/>
      <c r="K35" s="74" t="s">
        <v>165</v>
      </c>
      <c r="L35" s="74"/>
      <c r="M35" s="74"/>
      <c r="N35" s="59"/>
      <c r="O35" s="59"/>
      <c r="P35" s="18" t="s">
        <v>159</v>
      </c>
      <c r="Q35" s="51">
        <f>I35*N35</f>
        <v>0</v>
      </c>
      <c r="R35" s="51"/>
      <c r="S35" s="51"/>
    </row>
    <row r="36" ht="5.25" customHeight="1"/>
    <row r="37" ht="9" customHeight="1"/>
    <row r="38" spans="16:23" ht="12.75">
      <c r="P38" s="7" t="s">
        <v>167</v>
      </c>
      <c r="U38" s="92">
        <f>Q26+Q27+Q28+Q31+Q32+Q34+Q35</f>
        <v>0</v>
      </c>
      <c r="V38" s="92"/>
      <c r="W38" s="92"/>
    </row>
    <row r="39" ht="12.75">
      <c r="F39" s="7" t="s">
        <v>6</v>
      </c>
    </row>
    <row r="40" ht="8.25" customHeight="1"/>
    <row r="41" spans="2:16" ht="12.75">
      <c r="B41" s="28" t="s">
        <v>168</v>
      </c>
      <c r="N41" s="93" t="s">
        <v>169</v>
      </c>
      <c r="O41" s="93"/>
      <c r="P41" s="93"/>
    </row>
    <row r="42" spans="2:19" ht="12.75">
      <c r="B42" s="79">
        <f>IF(A199=1,"",VLOOKUP($A199,Kms!$A$3:$C$59,2,FALSE))</f>
      </c>
      <c r="C42" s="80"/>
      <c r="D42" s="80"/>
      <c r="E42" s="80"/>
      <c r="F42" s="80"/>
      <c r="G42" s="80"/>
      <c r="H42" s="80"/>
      <c r="I42" s="80"/>
      <c r="J42" s="12" t="s">
        <v>171</v>
      </c>
      <c r="K42" s="77">
        <f>IF(A199=1,"",VLOOKUP($A199,Kms!$A$3:$C$59,3,FALSE))</f>
      </c>
      <c r="L42" s="78"/>
      <c r="M42" s="12" t="s">
        <v>170</v>
      </c>
      <c r="N42" s="88">
        <v>0.26</v>
      </c>
      <c r="O42" s="88"/>
      <c r="P42" s="18" t="s">
        <v>159</v>
      </c>
      <c r="Q42" s="51">
        <f>IF(A199=1,0,K42*N42)</f>
        <v>0</v>
      </c>
      <c r="R42" s="51"/>
      <c r="S42" s="51"/>
    </row>
    <row r="43" ht="8.25" customHeight="1"/>
    <row r="44" spans="2:24" ht="12.75">
      <c r="B44" s="28" t="s">
        <v>192</v>
      </c>
      <c r="V44" s="94">
        <f>(Q42+Q45)/0.19</f>
        <v>0</v>
      </c>
      <c r="W44" s="94"/>
      <c r="X44" s="94"/>
    </row>
    <row r="45" spans="2:19" ht="12.75">
      <c r="B45" s="84"/>
      <c r="C45" s="85"/>
      <c r="D45" s="85"/>
      <c r="E45" s="85"/>
      <c r="F45" s="85"/>
      <c r="G45" s="85"/>
      <c r="H45" s="85"/>
      <c r="I45" s="85"/>
      <c r="J45" t="s">
        <v>171</v>
      </c>
      <c r="K45" s="86"/>
      <c r="L45" s="87"/>
      <c r="M45" s="12" t="s">
        <v>170</v>
      </c>
      <c r="N45" s="88">
        <v>0.26</v>
      </c>
      <c r="O45" s="88"/>
      <c r="P45" s="18" t="s">
        <v>159</v>
      </c>
      <c r="Q45" s="51">
        <f>K45*N45</f>
        <v>0</v>
      </c>
      <c r="R45" s="51"/>
      <c r="S45" s="51"/>
    </row>
    <row r="46" spans="2:19" ht="12.75">
      <c r="B46" s="72"/>
      <c r="C46" s="73"/>
      <c r="D46" s="73"/>
      <c r="E46" s="73"/>
      <c r="F46" s="73"/>
      <c r="G46" s="73"/>
      <c r="H46" s="73"/>
      <c r="I46" s="73"/>
      <c r="J46" s="73"/>
      <c r="K46" s="83"/>
      <c r="L46" s="83"/>
      <c r="N46" s="74" t="s">
        <v>1</v>
      </c>
      <c r="O46" s="74"/>
      <c r="P46" s="18" t="s">
        <v>159</v>
      </c>
      <c r="Q46" s="48"/>
      <c r="R46" s="48"/>
      <c r="S46" s="48"/>
    </row>
    <row r="47" spans="2:19" ht="12.75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11"/>
      <c r="N47" s="74" t="s">
        <v>172</v>
      </c>
      <c r="O47" s="74"/>
      <c r="P47" s="18" t="s">
        <v>159</v>
      </c>
      <c r="Q47" s="48"/>
      <c r="R47" s="48"/>
      <c r="S47" s="48"/>
    </row>
    <row r="48" spans="2:19" ht="12.75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11"/>
      <c r="N48" s="74" t="s">
        <v>173</v>
      </c>
      <c r="O48" s="74"/>
      <c r="P48" s="18" t="s">
        <v>159</v>
      </c>
      <c r="Q48" s="48"/>
      <c r="R48" s="48"/>
      <c r="S48" s="48"/>
    </row>
    <row r="49" spans="2:19" ht="12.75">
      <c r="B49" s="33"/>
      <c r="C49" s="34"/>
      <c r="D49" s="34"/>
      <c r="E49" s="35"/>
      <c r="F49" s="34"/>
      <c r="G49" s="34"/>
      <c r="H49" s="34"/>
      <c r="I49" s="34"/>
      <c r="J49" s="34"/>
      <c r="K49" s="34"/>
      <c r="L49" s="34"/>
      <c r="M49" s="11"/>
      <c r="N49" s="74" t="s">
        <v>2</v>
      </c>
      <c r="O49" s="74"/>
      <c r="P49" s="18" t="s">
        <v>159</v>
      </c>
      <c r="Q49" s="48"/>
      <c r="R49" s="48"/>
      <c r="S49" s="48"/>
    </row>
    <row r="50" spans="2:19" ht="12.75">
      <c r="B50" s="33"/>
      <c r="C50" s="34"/>
      <c r="D50" s="34"/>
      <c r="E50" s="35"/>
      <c r="F50" s="34"/>
      <c r="G50" s="34"/>
      <c r="H50" s="34"/>
      <c r="I50" s="34"/>
      <c r="J50" s="34"/>
      <c r="K50" s="34"/>
      <c r="L50" s="34"/>
      <c r="M50" s="11"/>
      <c r="N50" s="74" t="s">
        <v>3</v>
      </c>
      <c r="O50" s="74"/>
      <c r="P50" s="18" t="s">
        <v>159</v>
      </c>
      <c r="Q50" s="81"/>
      <c r="R50" s="81"/>
      <c r="S50" s="81"/>
    </row>
    <row r="51" spans="2:19" ht="12.75">
      <c r="B51" s="33"/>
      <c r="C51" s="34"/>
      <c r="D51" s="34"/>
      <c r="E51" s="35"/>
      <c r="F51" s="34"/>
      <c r="G51" s="34"/>
      <c r="H51" s="34"/>
      <c r="J51" s="76" t="s">
        <v>200</v>
      </c>
      <c r="K51" s="76"/>
      <c r="L51" s="76"/>
      <c r="M51" s="76"/>
      <c r="N51" s="76"/>
      <c r="O51" s="76"/>
      <c r="P51" s="18" t="s">
        <v>159</v>
      </c>
      <c r="Q51" s="81"/>
      <c r="R51" s="81"/>
      <c r="S51" s="81"/>
    </row>
    <row r="52" spans="3:19" ht="12.75">
      <c r="C52" s="34"/>
      <c r="D52" s="34"/>
      <c r="E52" s="82" t="s">
        <v>198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18" t="s">
        <v>159</v>
      </c>
      <c r="Q52" s="48"/>
      <c r="R52" s="48"/>
      <c r="S52" s="48"/>
    </row>
    <row r="53" spans="2:19" ht="12.75">
      <c r="B53" s="55" t="s">
        <v>195</v>
      </c>
      <c r="C53" s="56"/>
      <c r="D53" s="56"/>
      <c r="E53" s="56"/>
      <c r="F53" s="56"/>
      <c r="G53" s="56"/>
      <c r="H53" s="56"/>
      <c r="I53" s="56"/>
      <c r="J53" s="56"/>
      <c r="K53" s="56"/>
      <c r="L53" s="75" t="s">
        <v>193</v>
      </c>
      <c r="M53" s="75"/>
      <c r="N53" s="75"/>
      <c r="O53" s="75"/>
      <c r="P53" s="18" t="s">
        <v>159</v>
      </c>
      <c r="Q53" s="48"/>
      <c r="R53" s="48"/>
      <c r="S53" s="48"/>
    </row>
    <row r="54" spans="2:11" ht="7.5" customHeight="1"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2:23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P55" s="7" t="s">
        <v>174</v>
      </c>
      <c r="U55" s="51">
        <f>Q42+Q45+Q46+Q47+Q48+Q49+Q52+Q53+Q50+Q51</f>
        <v>0</v>
      </c>
      <c r="V55" s="51"/>
      <c r="W55" s="51"/>
    </row>
    <row r="56" spans="16:23" ht="9" customHeight="1">
      <c r="P56" s="7"/>
      <c r="U56" s="20"/>
      <c r="V56" s="20"/>
      <c r="W56" s="20"/>
    </row>
    <row r="57" spans="2:23" ht="12.75">
      <c r="B57" s="22" t="s">
        <v>180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52">
        <f>U38+U22</f>
        <v>0</v>
      </c>
      <c r="N57" s="52"/>
      <c r="O57" s="52"/>
      <c r="P57" s="23" t="s">
        <v>181</v>
      </c>
      <c r="Q57" s="52">
        <f>U55</f>
        <v>0</v>
      </c>
      <c r="R57" s="53"/>
      <c r="S57" s="53"/>
      <c r="T57" s="23" t="s">
        <v>159</v>
      </c>
      <c r="U57" s="54">
        <f>IF(M57+Q57=0,"",M57+Q57)</f>
      </c>
      <c r="V57" s="54"/>
      <c r="W57" s="54"/>
    </row>
    <row r="58" spans="2:23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89" t="s">
        <v>182</v>
      </c>
      <c r="N58" s="89"/>
      <c r="O58" s="89"/>
      <c r="P58" s="11"/>
      <c r="Q58" s="90" t="s">
        <v>157</v>
      </c>
      <c r="R58" s="91"/>
      <c r="S58" s="91"/>
      <c r="T58" s="11"/>
      <c r="U58" s="89" t="s">
        <v>183</v>
      </c>
      <c r="V58" s="89"/>
      <c r="W58" s="89"/>
    </row>
    <row r="59" ht="10.5" customHeight="1">
      <c r="F59" s="7" t="s">
        <v>175</v>
      </c>
    </row>
    <row r="60" ht="6.75" customHeight="1"/>
    <row r="61" spans="9:16" ht="12.75">
      <c r="I61" s="41" t="s">
        <v>196</v>
      </c>
      <c r="J61" s="1"/>
      <c r="K61" s="1"/>
      <c r="M61" s="18" t="s">
        <v>159</v>
      </c>
      <c r="N61" s="48"/>
      <c r="O61" s="48"/>
      <c r="P61" s="48"/>
    </row>
    <row r="62" spans="9:16" ht="12.75">
      <c r="I62" s="71" t="s">
        <v>176</v>
      </c>
      <c r="J62" s="71"/>
      <c r="K62" s="71"/>
      <c r="L62" s="71"/>
      <c r="M62" s="18" t="s">
        <v>159</v>
      </c>
      <c r="N62" s="48"/>
      <c r="O62" s="48"/>
      <c r="P62" s="48"/>
    </row>
    <row r="63" spans="3:22" ht="12.75" customHeight="1">
      <c r="C63" s="58" t="s">
        <v>177</v>
      </c>
      <c r="D63" s="58"/>
      <c r="E63" s="58"/>
      <c r="F63" s="58"/>
      <c r="G63" s="58"/>
      <c r="H63" s="58"/>
      <c r="I63" s="71" t="s">
        <v>186</v>
      </c>
      <c r="J63" s="71"/>
      <c r="K63" s="71"/>
      <c r="L63" s="71"/>
      <c r="M63" s="18" t="s">
        <v>159</v>
      </c>
      <c r="N63" s="48"/>
      <c r="O63" s="48"/>
      <c r="P63" s="48"/>
      <c r="Q63" s="68" t="s">
        <v>179</v>
      </c>
      <c r="R63" s="69"/>
      <c r="S63" s="70"/>
      <c r="T63" s="70"/>
      <c r="U63" s="70"/>
      <c r="V63" s="70"/>
    </row>
    <row r="64" spans="3:28" ht="12.75" customHeight="1">
      <c r="C64" s="59"/>
      <c r="D64" s="59"/>
      <c r="E64" s="59"/>
      <c r="F64" s="59"/>
      <c r="G64" s="59"/>
      <c r="H64" s="59"/>
      <c r="I64" s="71" t="s">
        <v>187</v>
      </c>
      <c r="J64" s="71"/>
      <c r="K64" s="71"/>
      <c r="L64" s="71"/>
      <c r="M64" s="18" t="s">
        <v>159</v>
      </c>
      <c r="N64" s="48"/>
      <c r="O64" s="48"/>
      <c r="P64" s="48"/>
      <c r="T64" s="12"/>
      <c r="AB64" s="6"/>
    </row>
    <row r="65" spans="1:8" ht="12.75">
      <c r="A65" s="99"/>
      <c r="B65" s="74"/>
      <c r="C65" s="29"/>
      <c r="D65" s="73"/>
      <c r="E65" s="73"/>
      <c r="F65" s="1"/>
      <c r="G65" s="100"/>
      <c r="H65" s="73"/>
    </row>
    <row r="66" spans="1:23" ht="12.75">
      <c r="A66"/>
      <c r="D66" s="101"/>
      <c r="E66" s="73"/>
      <c r="O66" s="64" t="s">
        <v>178</v>
      </c>
      <c r="P66" s="65"/>
      <c r="Q66" s="65"/>
      <c r="R66" s="65"/>
      <c r="S66" s="65"/>
      <c r="T66" s="60">
        <f>U22+U38+U55-N61-N62-N63-N64</f>
        <v>0</v>
      </c>
      <c r="U66" s="60"/>
      <c r="V66" s="60"/>
      <c r="W66" s="61"/>
    </row>
    <row r="67" spans="1:23" ht="12.75">
      <c r="A67" s="99"/>
      <c r="B67" s="74"/>
      <c r="C67" s="29"/>
      <c r="D67" s="73"/>
      <c r="E67" s="73"/>
      <c r="F67" s="1"/>
      <c r="G67" s="100"/>
      <c r="H67" s="73"/>
      <c r="O67" s="66"/>
      <c r="P67" s="67"/>
      <c r="Q67" s="67"/>
      <c r="R67" s="67"/>
      <c r="S67" s="67"/>
      <c r="T67" s="62"/>
      <c r="U67" s="62"/>
      <c r="V67" s="62"/>
      <c r="W67" s="63"/>
    </row>
    <row r="68" spans="22:24" ht="12.75">
      <c r="V68" s="19" t="s">
        <v>199</v>
      </c>
      <c r="W68" s="19"/>
      <c r="X68" s="19"/>
    </row>
    <row r="199" ht="12.75">
      <c r="A199" s="36">
        <v>1</v>
      </c>
    </row>
    <row r="201" spans="4:6" ht="12.75">
      <c r="D201" s="57"/>
      <c r="E201" s="57"/>
      <c r="F201" s="57"/>
    </row>
  </sheetData>
  <sheetProtection password="9AF0" sheet="1" selectLockedCells="1"/>
  <mergeCells count="104">
    <mergeCell ref="I28:J28"/>
    <mergeCell ref="A67:B67"/>
    <mergeCell ref="D67:E67"/>
    <mergeCell ref="G67:H67"/>
    <mergeCell ref="A65:B65"/>
    <mergeCell ref="D65:E65"/>
    <mergeCell ref="G65:H65"/>
    <mergeCell ref="D66:E66"/>
    <mergeCell ref="I31:J31"/>
    <mergeCell ref="I32:J32"/>
    <mergeCell ref="B8:W8"/>
    <mergeCell ref="Q13:S13"/>
    <mergeCell ref="K13:L13"/>
    <mergeCell ref="I26:J26"/>
    <mergeCell ref="Q19:S19"/>
    <mergeCell ref="M16:O16"/>
    <mergeCell ref="M19:O19"/>
    <mergeCell ref="Q16:S16"/>
    <mergeCell ref="M11:O11"/>
    <mergeCell ref="M15:O15"/>
    <mergeCell ref="I13:J13"/>
    <mergeCell ref="I16:J16"/>
    <mergeCell ref="I19:J19"/>
    <mergeCell ref="K19:L19"/>
    <mergeCell ref="K16:L16"/>
    <mergeCell ref="M13:O13"/>
    <mergeCell ref="K27:M27"/>
    <mergeCell ref="N27:O27"/>
    <mergeCell ref="Q27:S27"/>
    <mergeCell ref="I27:J27"/>
    <mergeCell ref="U22:W22"/>
    <mergeCell ref="Q26:S26"/>
    <mergeCell ref="N26:O26"/>
    <mergeCell ref="K26:M26"/>
    <mergeCell ref="M58:O58"/>
    <mergeCell ref="Q58:S58"/>
    <mergeCell ref="U58:W58"/>
    <mergeCell ref="U38:W38"/>
    <mergeCell ref="Q42:S42"/>
    <mergeCell ref="N41:P41"/>
    <mergeCell ref="N42:O42"/>
    <mergeCell ref="Q45:S45"/>
    <mergeCell ref="N46:O46"/>
    <mergeCell ref="V44:X44"/>
    <mergeCell ref="N45:O45"/>
    <mergeCell ref="Q28:S28"/>
    <mergeCell ref="K28:M28"/>
    <mergeCell ref="N28:O28"/>
    <mergeCell ref="N31:O31"/>
    <mergeCell ref="Q31:S31"/>
    <mergeCell ref="K31:M31"/>
    <mergeCell ref="Q34:S34"/>
    <mergeCell ref="K34:M34"/>
    <mergeCell ref="N32:O32"/>
    <mergeCell ref="N35:O35"/>
    <mergeCell ref="Q35:S35"/>
    <mergeCell ref="N34:O34"/>
    <mergeCell ref="Q32:S32"/>
    <mergeCell ref="B45:I45"/>
    <mergeCell ref="K45:L45"/>
    <mergeCell ref="I35:J35"/>
    <mergeCell ref="K32:M32"/>
    <mergeCell ref="K35:M35"/>
    <mergeCell ref="I34:J34"/>
    <mergeCell ref="K42:L42"/>
    <mergeCell ref="B42:I42"/>
    <mergeCell ref="Q50:S50"/>
    <mergeCell ref="E52:O52"/>
    <mergeCell ref="Q51:S51"/>
    <mergeCell ref="Q46:S46"/>
    <mergeCell ref="Q47:S47"/>
    <mergeCell ref="Q48:S48"/>
    <mergeCell ref="Q49:S49"/>
    <mergeCell ref="K46:L46"/>
    <mergeCell ref="B46:J46"/>
    <mergeCell ref="N47:O47"/>
    <mergeCell ref="N48:O48"/>
    <mergeCell ref="L53:O53"/>
    <mergeCell ref="N50:O50"/>
    <mergeCell ref="N49:O49"/>
    <mergeCell ref="J51:O51"/>
    <mergeCell ref="N62:P62"/>
    <mergeCell ref="N63:P63"/>
    <mergeCell ref="N64:P64"/>
    <mergeCell ref="I62:L62"/>
    <mergeCell ref="I63:L63"/>
    <mergeCell ref="I64:L64"/>
    <mergeCell ref="D201:F201"/>
    <mergeCell ref="C63:H63"/>
    <mergeCell ref="C64:H64"/>
    <mergeCell ref="T66:W67"/>
    <mergeCell ref="O66:S67"/>
    <mergeCell ref="Q63:R63"/>
    <mergeCell ref="S63:V63"/>
    <mergeCell ref="N61:P61"/>
    <mergeCell ref="C9:R9"/>
    <mergeCell ref="T9:W9"/>
    <mergeCell ref="U55:W55"/>
    <mergeCell ref="M57:O57"/>
    <mergeCell ref="Q57:S57"/>
    <mergeCell ref="U57:W57"/>
    <mergeCell ref="B53:K55"/>
    <mergeCell ref="Q52:S52"/>
    <mergeCell ref="Q53:S53"/>
  </mergeCells>
  <printOptions/>
  <pageMargins left="0.2362204724409449" right="0.03937007874015748" top="0.35433070866141736" bottom="0.35433070866141736" header="0.31496062992125984" footer="0.31496062992125984"/>
  <pageSetup horizontalDpi="1200" verticalDpi="12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59"/>
  <sheetViews>
    <sheetView zoomScalePageLayoutView="0" workbookViewId="0" topLeftCell="A1">
      <selection activeCell="A59" sqref="A59"/>
    </sheetView>
  </sheetViews>
  <sheetFormatPr defaultColWidth="11.421875" defaultRowHeight="12.75"/>
  <cols>
    <col min="1" max="1" width="5.421875" style="21" customWidth="1"/>
    <col min="2" max="2" width="27.28125" style="0" customWidth="1"/>
    <col min="3" max="3" width="14.00390625" style="0" customWidth="1"/>
    <col min="4" max="4" width="15.421875" style="4" customWidth="1"/>
  </cols>
  <sheetData>
    <row r="1" spans="1:4" ht="12.75">
      <c r="A1" s="10" t="s">
        <v>184</v>
      </c>
      <c r="B1" s="3" t="s">
        <v>7</v>
      </c>
      <c r="C1" s="3" t="s">
        <v>8</v>
      </c>
      <c r="D1" s="5" t="s">
        <v>9</v>
      </c>
    </row>
    <row r="2" spans="1:4" s="26" customFormat="1" ht="12.75">
      <c r="A2" s="30">
        <v>1</v>
      </c>
      <c r="B2" s="31" t="s">
        <v>185</v>
      </c>
      <c r="C2" s="30">
        <v>0</v>
      </c>
      <c r="D2" s="32">
        <v>0</v>
      </c>
    </row>
    <row r="3" spans="1:4" ht="12.75">
      <c r="A3" s="21">
        <v>2</v>
      </c>
      <c r="B3" t="s">
        <v>10</v>
      </c>
      <c r="C3">
        <v>726</v>
      </c>
      <c r="D3" s="27">
        <f>C3*0.19</f>
        <v>137.94</v>
      </c>
    </row>
    <row r="4" spans="1:4" ht="12.75">
      <c r="A4" s="21">
        <v>3</v>
      </c>
      <c r="B4" t="s">
        <v>11</v>
      </c>
      <c r="C4">
        <v>900</v>
      </c>
      <c r="D4" s="27">
        <f aca="true" t="shared" si="0" ref="D4:D59">C4*0.19</f>
        <v>171</v>
      </c>
    </row>
    <row r="5" spans="1:4" ht="12.75">
      <c r="A5" s="21">
        <v>4</v>
      </c>
      <c r="B5" t="s">
        <v>12</v>
      </c>
      <c r="C5">
        <v>550</v>
      </c>
      <c r="D5" s="27">
        <f t="shared" si="0"/>
        <v>104.5</v>
      </c>
    </row>
    <row r="6" spans="1:4" ht="12.75">
      <c r="A6" s="21">
        <v>5</v>
      </c>
      <c r="B6" t="s">
        <v>207</v>
      </c>
      <c r="C6">
        <v>350</v>
      </c>
      <c r="D6" s="27">
        <f>C6*0.19</f>
        <v>66.5</v>
      </c>
    </row>
    <row r="7" spans="1:4" ht="12.75">
      <c r="A7" s="21">
        <v>6</v>
      </c>
      <c r="B7" t="s">
        <v>13</v>
      </c>
      <c r="C7">
        <v>706</v>
      </c>
      <c r="D7" s="27">
        <f t="shared" si="0"/>
        <v>134.14000000000001</v>
      </c>
    </row>
    <row r="8" spans="1:4" ht="12.75">
      <c r="A8" s="21">
        <v>7</v>
      </c>
      <c r="B8" t="s">
        <v>14</v>
      </c>
      <c r="C8">
        <v>332</v>
      </c>
      <c r="D8" s="27">
        <f t="shared" si="0"/>
        <v>63.08</v>
      </c>
    </row>
    <row r="9" spans="1:4" ht="12.75">
      <c r="A9" s="21">
        <v>8</v>
      </c>
      <c r="B9" t="s">
        <v>15</v>
      </c>
      <c r="C9">
        <v>1068</v>
      </c>
      <c r="D9" s="27">
        <f t="shared" si="0"/>
        <v>202.92000000000002</v>
      </c>
    </row>
    <row r="10" spans="1:4" ht="12.75">
      <c r="A10" s="21">
        <v>9</v>
      </c>
      <c r="B10" t="s">
        <v>16</v>
      </c>
      <c r="C10">
        <v>876</v>
      </c>
      <c r="D10" s="27">
        <f t="shared" si="0"/>
        <v>166.44</v>
      </c>
    </row>
    <row r="11" spans="1:4" ht="12.75">
      <c r="A11" s="21">
        <v>10</v>
      </c>
      <c r="B11" t="s">
        <v>17</v>
      </c>
      <c r="C11">
        <v>1736</v>
      </c>
      <c r="D11" s="27">
        <f t="shared" si="0"/>
        <v>329.84000000000003</v>
      </c>
    </row>
    <row r="12" spans="1:4" ht="12.75">
      <c r="A12" s="21">
        <v>11</v>
      </c>
      <c r="B12" t="s">
        <v>18</v>
      </c>
      <c r="C12">
        <v>214</v>
      </c>
      <c r="D12" s="27">
        <f t="shared" si="0"/>
        <v>40.660000000000004</v>
      </c>
    </row>
    <row r="13" spans="1:4" ht="12.75">
      <c r="A13" s="21">
        <v>12</v>
      </c>
      <c r="B13" t="s">
        <v>19</v>
      </c>
      <c r="C13">
        <v>1658</v>
      </c>
      <c r="D13" s="27">
        <f t="shared" si="0"/>
        <v>315.02</v>
      </c>
    </row>
    <row r="14" spans="1:4" ht="12.75">
      <c r="A14" s="21">
        <v>13</v>
      </c>
      <c r="B14" t="s">
        <v>20</v>
      </c>
      <c r="C14">
        <v>1342</v>
      </c>
      <c r="D14" s="27">
        <f t="shared" si="0"/>
        <v>254.98</v>
      </c>
    </row>
    <row r="15" spans="1:4" ht="12.75">
      <c r="A15" s="21">
        <v>14</v>
      </c>
      <c r="B15" t="s">
        <v>21</v>
      </c>
      <c r="C15">
        <v>970</v>
      </c>
      <c r="D15" s="27">
        <f t="shared" si="0"/>
        <v>184.3</v>
      </c>
    </row>
    <row r="16" spans="1:4" ht="12.75">
      <c r="A16" s="21">
        <v>15</v>
      </c>
      <c r="B16" t="s">
        <v>22</v>
      </c>
      <c r="C16">
        <v>670</v>
      </c>
      <c r="D16" s="27">
        <f t="shared" si="0"/>
        <v>127.3</v>
      </c>
    </row>
    <row r="17" spans="1:4" ht="12.75">
      <c r="A17" s="21">
        <v>16</v>
      </c>
      <c r="B17" t="s">
        <v>23</v>
      </c>
      <c r="C17">
        <v>1168</v>
      </c>
      <c r="D17" s="27">
        <f t="shared" si="0"/>
        <v>221.92000000000002</v>
      </c>
    </row>
    <row r="18" spans="1:4" ht="12.75">
      <c r="A18" s="21">
        <v>17</v>
      </c>
      <c r="B18" t="s">
        <v>206</v>
      </c>
      <c r="C18">
        <v>100</v>
      </c>
      <c r="D18" s="27">
        <f t="shared" si="0"/>
        <v>19</v>
      </c>
    </row>
    <row r="19" spans="1:4" ht="12.75">
      <c r="A19" s="21">
        <v>18</v>
      </c>
      <c r="B19" t="s">
        <v>24</v>
      </c>
      <c r="C19">
        <v>556</v>
      </c>
      <c r="D19" s="27">
        <f t="shared" si="0"/>
        <v>105.64</v>
      </c>
    </row>
    <row r="20" spans="1:4" ht="12.75">
      <c r="A20" s="21">
        <v>19</v>
      </c>
      <c r="B20" t="s">
        <v>25</v>
      </c>
      <c r="C20">
        <v>332</v>
      </c>
      <c r="D20" s="27">
        <f t="shared" si="0"/>
        <v>63.08</v>
      </c>
    </row>
    <row r="21" spans="1:4" ht="12.75">
      <c r="A21" s="21">
        <v>20</v>
      </c>
      <c r="B21" t="s">
        <v>26</v>
      </c>
      <c r="C21">
        <v>2086</v>
      </c>
      <c r="D21" s="27">
        <f t="shared" si="0"/>
        <v>396.34000000000003</v>
      </c>
    </row>
    <row r="22" spans="1:4" ht="12.75">
      <c r="A22" s="21">
        <v>21</v>
      </c>
      <c r="B22" t="s">
        <v>27</v>
      </c>
      <c r="C22">
        <v>958</v>
      </c>
      <c r="D22" s="27">
        <f t="shared" si="0"/>
        <v>182.02</v>
      </c>
    </row>
    <row r="23" spans="1:4" ht="12.75">
      <c r="A23" s="21">
        <v>22</v>
      </c>
      <c r="B23" t="s">
        <v>28</v>
      </c>
      <c r="C23">
        <v>1936</v>
      </c>
      <c r="D23" s="27">
        <f t="shared" si="0"/>
        <v>367.84000000000003</v>
      </c>
    </row>
    <row r="24" spans="1:4" ht="12.75">
      <c r="A24" s="21">
        <v>23</v>
      </c>
      <c r="B24" t="s">
        <v>29</v>
      </c>
      <c r="C24">
        <v>984</v>
      </c>
      <c r="D24" s="27">
        <f t="shared" si="0"/>
        <v>186.96</v>
      </c>
    </row>
    <row r="25" spans="1:4" ht="12.75">
      <c r="A25" s="21">
        <v>24</v>
      </c>
      <c r="B25" t="s">
        <v>30</v>
      </c>
      <c r="C25">
        <v>700</v>
      </c>
      <c r="D25" s="27">
        <f t="shared" si="0"/>
        <v>133</v>
      </c>
    </row>
    <row r="26" spans="1:4" ht="12.75">
      <c r="A26" s="21">
        <v>25</v>
      </c>
      <c r="B26" t="s">
        <v>31</v>
      </c>
      <c r="C26">
        <v>1662</v>
      </c>
      <c r="D26" s="27">
        <f t="shared" si="0"/>
        <v>315.78000000000003</v>
      </c>
    </row>
    <row r="27" spans="1:4" ht="12.75">
      <c r="A27" s="21">
        <v>26</v>
      </c>
      <c r="B27" t="s">
        <v>32</v>
      </c>
      <c r="C27">
        <v>198</v>
      </c>
      <c r="D27" s="27">
        <f t="shared" si="0"/>
        <v>37.62</v>
      </c>
    </row>
    <row r="28" spans="1:4" ht="12.75">
      <c r="A28" s="21">
        <v>27</v>
      </c>
      <c r="B28" t="s">
        <v>33</v>
      </c>
      <c r="C28">
        <v>1522</v>
      </c>
      <c r="D28" s="27">
        <f t="shared" si="0"/>
        <v>289.18</v>
      </c>
    </row>
    <row r="29" spans="1:4" ht="12.75">
      <c r="A29" s="21">
        <v>28</v>
      </c>
      <c r="B29" t="s">
        <v>34</v>
      </c>
      <c r="C29">
        <v>1722</v>
      </c>
      <c r="D29" s="27">
        <f t="shared" si="0"/>
        <v>327.18</v>
      </c>
    </row>
    <row r="30" spans="1:4" ht="12.75">
      <c r="A30" s="21">
        <v>29</v>
      </c>
      <c r="B30" t="s">
        <v>35</v>
      </c>
      <c r="C30">
        <v>1540</v>
      </c>
      <c r="D30" s="27">
        <f t="shared" si="0"/>
        <v>292.6</v>
      </c>
    </row>
    <row r="31" spans="1:4" ht="12.75">
      <c r="A31" s="21">
        <v>30</v>
      </c>
      <c r="B31" t="s">
        <v>36</v>
      </c>
      <c r="C31">
        <v>1890</v>
      </c>
      <c r="D31" s="27">
        <f t="shared" si="0"/>
        <v>359.1</v>
      </c>
    </row>
    <row r="32" spans="1:4" ht="12.75">
      <c r="A32" s="21">
        <v>31</v>
      </c>
      <c r="B32" t="s">
        <v>37</v>
      </c>
      <c r="C32">
        <v>868</v>
      </c>
      <c r="D32" s="27">
        <f t="shared" si="0"/>
        <v>164.92000000000002</v>
      </c>
    </row>
    <row r="33" spans="1:4" ht="12.75">
      <c r="A33" s="21">
        <v>32</v>
      </c>
      <c r="B33" t="s">
        <v>38</v>
      </c>
      <c r="C33">
        <v>258</v>
      </c>
      <c r="D33" s="27">
        <f t="shared" si="0"/>
        <v>49.02</v>
      </c>
    </row>
    <row r="34" spans="1:4" ht="12.75">
      <c r="A34" s="21">
        <v>33</v>
      </c>
      <c r="B34" t="s">
        <v>208</v>
      </c>
      <c r="C34">
        <v>66</v>
      </c>
      <c r="D34" s="27">
        <f t="shared" si="0"/>
        <v>12.540000000000001</v>
      </c>
    </row>
    <row r="35" spans="1:4" ht="12.75">
      <c r="A35" s="21">
        <v>34</v>
      </c>
      <c r="B35" t="s">
        <v>204</v>
      </c>
      <c r="C35">
        <v>138</v>
      </c>
      <c r="D35" s="27">
        <f t="shared" si="0"/>
        <v>26.22</v>
      </c>
    </row>
    <row r="36" spans="1:4" ht="12.75">
      <c r="A36" s="21">
        <v>35</v>
      </c>
      <c r="B36" t="s">
        <v>39</v>
      </c>
      <c r="C36">
        <v>556</v>
      </c>
      <c r="D36" s="27">
        <f t="shared" si="0"/>
        <v>105.64</v>
      </c>
    </row>
    <row r="37" spans="1:4" ht="12.75">
      <c r="A37" s="21">
        <v>36</v>
      </c>
      <c r="B37" t="s">
        <v>40</v>
      </c>
      <c r="C37">
        <v>1910</v>
      </c>
      <c r="D37" s="27">
        <f t="shared" si="0"/>
        <v>362.9</v>
      </c>
    </row>
    <row r="38" spans="1:4" ht="12.75">
      <c r="A38" s="21">
        <v>37</v>
      </c>
      <c r="B38" t="s">
        <v>41</v>
      </c>
      <c r="C38">
        <v>1770</v>
      </c>
      <c r="D38" s="27">
        <f t="shared" si="0"/>
        <v>336.3</v>
      </c>
    </row>
    <row r="39" spans="1:4" ht="12.75">
      <c r="A39" s="21">
        <v>38</v>
      </c>
      <c r="B39" t="s">
        <v>42</v>
      </c>
      <c r="C39">
        <v>1348</v>
      </c>
      <c r="D39" s="27">
        <f t="shared" si="0"/>
        <v>256.12</v>
      </c>
    </row>
    <row r="40" spans="1:4" ht="12.75">
      <c r="A40" s="21">
        <v>39</v>
      </c>
      <c r="B40" t="s">
        <v>43</v>
      </c>
      <c r="C40">
        <v>1682</v>
      </c>
      <c r="D40" s="27">
        <f t="shared" si="0"/>
        <v>319.58</v>
      </c>
    </row>
    <row r="41" spans="1:4" ht="12.75">
      <c r="A41" s="21">
        <v>40</v>
      </c>
      <c r="B41" t="s">
        <v>44</v>
      </c>
      <c r="C41">
        <v>2116</v>
      </c>
      <c r="D41" s="27">
        <f t="shared" si="0"/>
        <v>402.04</v>
      </c>
    </row>
    <row r="42" spans="1:4" ht="12.75">
      <c r="A42" s="21">
        <v>41</v>
      </c>
      <c r="B42" t="s">
        <v>45</v>
      </c>
      <c r="C42">
        <v>1262</v>
      </c>
      <c r="D42" s="27">
        <f t="shared" si="0"/>
        <v>239.78</v>
      </c>
    </row>
    <row r="43" spans="1:4" ht="12.75">
      <c r="A43" s="21">
        <v>42</v>
      </c>
      <c r="B43" t="s">
        <v>46</v>
      </c>
      <c r="C43">
        <v>1806</v>
      </c>
      <c r="D43" s="27">
        <f t="shared" si="0"/>
        <v>343.14</v>
      </c>
    </row>
    <row r="44" spans="1:4" ht="12.75">
      <c r="A44" s="21">
        <v>43</v>
      </c>
      <c r="B44" t="s">
        <v>47</v>
      </c>
      <c r="C44">
        <v>1654</v>
      </c>
      <c r="D44" s="27">
        <f t="shared" si="0"/>
        <v>314.26</v>
      </c>
    </row>
    <row r="45" spans="1:4" ht="12.75">
      <c r="A45" s="21">
        <v>44</v>
      </c>
      <c r="B45" t="s">
        <v>48</v>
      </c>
      <c r="C45">
        <v>2160</v>
      </c>
      <c r="D45" s="27">
        <f t="shared" si="0"/>
        <v>410.4</v>
      </c>
    </row>
    <row r="46" spans="1:4" ht="12.75">
      <c r="A46" s="21">
        <v>45</v>
      </c>
      <c r="B46" t="s">
        <v>49</v>
      </c>
      <c r="C46">
        <v>1042</v>
      </c>
      <c r="D46" s="27">
        <f t="shared" si="0"/>
        <v>197.98</v>
      </c>
    </row>
    <row r="47" spans="1:4" ht="12.75">
      <c r="A47" s="21">
        <v>46</v>
      </c>
      <c r="B47" t="s">
        <v>50</v>
      </c>
      <c r="C47">
        <v>512</v>
      </c>
      <c r="D47" s="27">
        <f t="shared" si="0"/>
        <v>97.28</v>
      </c>
    </row>
    <row r="48" spans="1:4" ht="12.75">
      <c r="A48" s="21">
        <v>47</v>
      </c>
      <c r="B48" t="s">
        <v>51</v>
      </c>
      <c r="C48">
        <v>1330</v>
      </c>
      <c r="D48" s="27">
        <f t="shared" si="0"/>
        <v>252.70000000000002</v>
      </c>
    </row>
    <row r="49" spans="1:4" ht="12.75">
      <c r="A49" s="21">
        <v>48</v>
      </c>
      <c r="B49" t="s">
        <v>52</v>
      </c>
      <c r="C49">
        <v>894</v>
      </c>
      <c r="D49" s="27">
        <f t="shared" si="0"/>
        <v>169.86</v>
      </c>
    </row>
    <row r="50" spans="1:4" ht="12.75">
      <c r="A50" s="21">
        <v>49</v>
      </c>
      <c r="B50" t="s">
        <v>53</v>
      </c>
      <c r="C50">
        <v>1540</v>
      </c>
      <c r="D50" s="27">
        <f t="shared" si="0"/>
        <v>292.6</v>
      </c>
    </row>
    <row r="51" spans="1:4" ht="12.75">
      <c r="A51" s="21">
        <v>50</v>
      </c>
      <c r="B51" t="s">
        <v>54</v>
      </c>
      <c r="C51">
        <v>1210</v>
      </c>
      <c r="D51" s="27">
        <f t="shared" si="0"/>
        <v>229.9</v>
      </c>
    </row>
    <row r="52" spans="1:4" ht="12.75">
      <c r="A52" s="21">
        <v>51</v>
      </c>
      <c r="B52" t="s">
        <v>55</v>
      </c>
      <c r="C52">
        <v>650</v>
      </c>
      <c r="D52" s="27">
        <f t="shared" si="0"/>
        <v>123.5</v>
      </c>
    </row>
    <row r="53" spans="1:4" ht="12.75">
      <c r="A53" s="21">
        <v>52</v>
      </c>
      <c r="B53" t="s">
        <v>205</v>
      </c>
      <c r="C53">
        <v>244</v>
      </c>
      <c r="D53" s="27">
        <f t="shared" si="0"/>
        <v>46.36</v>
      </c>
    </row>
    <row r="54" spans="1:4" ht="12.75">
      <c r="A54" s="21">
        <v>53</v>
      </c>
      <c r="B54" t="s">
        <v>56</v>
      </c>
      <c r="C54">
        <v>766</v>
      </c>
      <c r="D54" s="27">
        <f t="shared" si="0"/>
        <v>145.54</v>
      </c>
    </row>
    <row r="55" spans="1:4" ht="12.75">
      <c r="A55" s="21">
        <v>54</v>
      </c>
      <c r="B55" t="s">
        <v>57</v>
      </c>
      <c r="C55">
        <v>1038</v>
      </c>
      <c r="D55" s="27">
        <f t="shared" si="0"/>
        <v>197.22</v>
      </c>
    </row>
    <row r="56" spans="1:4" ht="12.75">
      <c r="A56" s="21">
        <v>55</v>
      </c>
      <c r="B56" t="s">
        <v>58</v>
      </c>
      <c r="C56">
        <v>1254</v>
      </c>
      <c r="D56" s="27">
        <f t="shared" si="0"/>
        <v>238.26</v>
      </c>
    </row>
    <row r="57" spans="1:4" ht="12.75">
      <c r="A57" s="21">
        <v>56</v>
      </c>
      <c r="B57" t="s">
        <v>59</v>
      </c>
      <c r="C57">
        <v>1542</v>
      </c>
      <c r="D57" s="27">
        <f t="shared" si="0"/>
        <v>292.98</v>
      </c>
    </row>
    <row r="58" spans="1:4" ht="12.75">
      <c r="A58" s="21">
        <v>57</v>
      </c>
      <c r="B58" t="s">
        <v>60</v>
      </c>
      <c r="C58">
        <v>1364</v>
      </c>
      <c r="D58" s="27">
        <f t="shared" si="0"/>
        <v>259.16</v>
      </c>
    </row>
    <row r="59" spans="1:4" ht="12.75">
      <c r="A59" s="21">
        <v>58</v>
      </c>
      <c r="B59" t="s">
        <v>61</v>
      </c>
      <c r="C59">
        <v>1518</v>
      </c>
      <c r="D59" s="27">
        <f t="shared" si="0"/>
        <v>288.42</v>
      </c>
    </row>
  </sheetData>
  <sheetProtection password="9AF0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100"/>
  <sheetViews>
    <sheetView showGridLines="0" showRowColHeaders="0" zoomScale="130" zoomScaleNormal="130" zoomScalePageLayoutView="0" workbookViewId="0" topLeftCell="A1">
      <selection activeCell="C101" sqref="C101"/>
    </sheetView>
  </sheetViews>
  <sheetFormatPr defaultColWidth="11.421875" defaultRowHeight="12.75"/>
  <cols>
    <col min="1" max="1" width="5.00390625" style="0" customWidth="1"/>
    <col min="2" max="2" width="23.28125" style="0" customWidth="1"/>
    <col min="3" max="3" width="15.421875" style="6" customWidth="1"/>
    <col min="4" max="4" width="16.57421875" style="43" customWidth="1"/>
    <col min="5" max="5" width="14.57421875" style="12" bestFit="1" customWidth="1"/>
  </cols>
  <sheetData>
    <row r="1" ht="12.75">
      <c r="B1" s="7" t="s">
        <v>62</v>
      </c>
    </row>
    <row r="2" spans="2:5" ht="12.75">
      <c r="B2" s="7"/>
      <c r="C2" s="8"/>
      <c r="D2" s="9" t="s">
        <v>5</v>
      </c>
      <c r="E2" s="3" t="s">
        <v>201</v>
      </c>
    </row>
    <row r="3" spans="2:6" ht="12.75">
      <c r="B3" s="3" t="s">
        <v>63</v>
      </c>
      <c r="C3" s="9" t="s">
        <v>4</v>
      </c>
      <c r="D3" s="9" t="s">
        <v>64</v>
      </c>
      <c r="E3" s="3" t="s">
        <v>5</v>
      </c>
      <c r="F3" s="24"/>
    </row>
    <row r="4" spans="1:6" ht="12.75">
      <c r="A4">
        <v>1</v>
      </c>
      <c r="B4" t="s">
        <v>65</v>
      </c>
      <c r="C4" s="6">
        <v>142.04</v>
      </c>
      <c r="D4" s="43">
        <v>63.63</v>
      </c>
      <c r="E4" s="44">
        <f>D4/2</f>
        <v>31.815</v>
      </c>
      <c r="F4" s="24"/>
    </row>
    <row r="5" spans="1:6" ht="12.75">
      <c r="A5">
        <v>2</v>
      </c>
      <c r="B5" t="s">
        <v>66</v>
      </c>
      <c r="C5" s="6">
        <v>50.13</v>
      </c>
      <c r="D5" s="43">
        <v>40.49</v>
      </c>
      <c r="E5" s="44">
        <f aca="true" t="shared" si="0" ref="E5:E68">D5/2</f>
        <v>20.245</v>
      </c>
      <c r="F5" s="24"/>
    </row>
    <row r="6" spans="1:6" ht="12.75">
      <c r="A6">
        <v>3</v>
      </c>
      <c r="B6" t="s">
        <v>67</v>
      </c>
      <c r="C6" s="6">
        <v>144.61</v>
      </c>
      <c r="D6" s="43">
        <v>63.63</v>
      </c>
      <c r="E6" s="44">
        <f t="shared" si="0"/>
        <v>31.815</v>
      </c>
      <c r="F6" s="24"/>
    </row>
    <row r="7" spans="1:6" ht="12.75">
      <c r="A7">
        <v>4</v>
      </c>
      <c r="B7" t="s">
        <v>68</v>
      </c>
      <c r="C7" s="6">
        <v>79.05</v>
      </c>
      <c r="D7" s="43">
        <v>57.84</v>
      </c>
      <c r="E7" s="44">
        <f t="shared" si="0"/>
        <v>28.92</v>
      </c>
      <c r="F7" s="24"/>
    </row>
    <row r="8" spans="1:5" ht="12.75">
      <c r="A8">
        <v>5</v>
      </c>
      <c r="B8" t="s">
        <v>69</v>
      </c>
      <c r="C8" s="6">
        <v>108.62</v>
      </c>
      <c r="D8" s="43">
        <v>47.56</v>
      </c>
      <c r="E8" s="44">
        <f t="shared" si="0"/>
        <v>23.78</v>
      </c>
    </row>
    <row r="9" spans="1:5" ht="12.75">
      <c r="A9">
        <v>6</v>
      </c>
      <c r="B9" t="s">
        <v>70</v>
      </c>
      <c r="C9" s="6">
        <v>118.91</v>
      </c>
      <c r="D9" s="43">
        <v>59.13</v>
      </c>
      <c r="E9" s="44">
        <f t="shared" si="0"/>
        <v>29.565</v>
      </c>
    </row>
    <row r="10" spans="1:5" ht="12.75">
      <c r="A10">
        <v>7</v>
      </c>
      <c r="B10" t="s">
        <v>71</v>
      </c>
      <c r="C10" s="6">
        <v>86.77</v>
      </c>
      <c r="D10" s="43">
        <v>54.64</v>
      </c>
      <c r="E10" s="44">
        <f t="shared" si="0"/>
        <v>27.32</v>
      </c>
    </row>
    <row r="11" spans="1:5" ht="12.75">
      <c r="A11">
        <v>8</v>
      </c>
      <c r="B11" t="s">
        <v>72</v>
      </c>
      <c r="C11" s="6">
        <v>102.19</v>
      </c>
      <c r="D11" s="43">
        <v>62.99</v>
      </c>
      <c r="E11" s="44">
        <f t="shared" si="0"/>
        <v>31.495</v>
      </c>
    </row>
    <row r="12" spans="1:5" ht="12.75">
      <c r="A12">
        <v>9</v>
      </c>
      <c r="B12" t="s">
        <v>73</v>
      </c>
      <c r="C12" s="6">
        <v>158.75</v>
      </c>
      <c r="D12" s="43">
        <v>88.7</v>
      </c>
      <c r="E12" s="44">
        <f t="shared" si="0"/>
        <v>44.35</v>
      </c>
    </row>
    <row r="13" spans="1:5" ht="12.75">
      <c r="A13">
        <v>10</v>
      </c>
      <c r="B13" t="s">
        <v>74</v>
      </c>
      <c r="C13" s="6">
        <v>54.64</v>
      </c>
      <c r="D13" s="43">
        <v>39.2</v>
      </c>
      <c r="E13" s="44">
        <f t="shared" si="0"/>
        <v>19.6</v>
      </c>
    </row>
    <row r="14" spans="1:5" ht="12.75">
      <c r="A14">
        <v>11</v>
      </c>
      <c r="B14" s="26" t="s">
        <v>209</v>
      </c>
      <c r="C14" s="6">
        <v>77.77</v>
      </c>
      <c r="D14" s="43">
        <v>53.34</v>
      </c>
      <c r="E14" s="44">
        <f t="shared" si="0"/>
        <v>26.67</v>
      </c>
    </row>
    <row r="15" spans="1:5" ht="12.75">
      <c r="A15">
        <v>12</v>
      </c>
      <c r="B15" t="s">
        <v>75</v>
      </c>
      <c r="C15" s="6">
        <v>136.9</v>
      </c>
      <c r="D15" s="43">
        <v>84.84</v>
      </c>
      <c r="E15" s="44">
        <f t="shared" si="0"/>
        <v>42.42</v>
      </c>
    </row>
    <row r="16" spans="1:5" ht="12.75">
      <c r="A16">
        <v>13</v>
      </c>
      <c r="B16" t="s">
        <v>76</v>
      </c>
      <c r="C16" s="6">
        <v>57.2</v>
      </c>
      <c r="D16" s="43">
        <v>40.49</v>
      </c>
      <c r="E16" s="44">
        <f t="shared" si="0"/>
        <v>20.245</v>
      </c>
    </row>
    <row r="17" spans="1:5" ht="12.75">
      <c r="A17">
        <v>14</v>
      </c>
      <c r="B17" t="s">
        <v>77</v>
      </c>
      <c r="C17" s="6">
        <v>94.48</v>
      </c>
      <c r="D17" s="43">
        <v>52.06</v>
      </c>
      <c r="E17" s="44">
        <f t="shared" si="0"/>
        <v>26.03</v>
      </c>
    </row>
    <row r="18" spans="1:5" ht="12.75">
      <c r="A18">
        <v>15</v>
      </c>
      <c r="B18" t="s">
        <v>78</v>
      </c>
      <c r="C18" s="6">
        <v>100.91</v>
      </c>
      <c r="D18" s="43">
        <v>55.28</v>
      </c>
      <c r="E18" s="44">
        <f t="shared" si="0"/>
        <v>27.64</v>
      </c>
    </row>
    <row r="19" spans="1:5" ht="12.75">
      <c r="A19">
        <v>16</v>
      </c>
      <c r="B19" t="s">
        <v>79</v>
      </c>
      <c r="C19" s="6">
        <v>109.26</v>
      </c>
      <c r="D19" s="43">
        <v>53.99</v>
      </c>
      <c r="E19" s="44">
        <f t="shared" si="0"/>
        <v>26.995</v>
      </c>
    </row>
    <row r="20" spans="1:5" ht="12.75">
      <c r="A20">
        <v>17</v>
      </c>
      <c r="B20" t="s">
        <v>80</v>
      </c>
      <c r="C20" s="6">
        <v>76.48</v>
      </c>
      <c r="D20" s="43">
        <v>49.49</v>
      </c>
      <c r="E20" s="44">
        <f t="shared" si="0"/>
        <v>24.745</v>
      </c>
    </row>
    <row r="21" spans="1:5" ht="12.75">
      <c r="A21">
        <v>18</v>
      </c>
      <c r="B21" t="s">
        <v>81</v>
      </c>
      <c r="C21" s="6">
        <v>132.4</v>
      </c>
      <c r="D21" s="43">
        <v>83.55</v>
      </c>
      <c r="E21" s="44">
        <f t="shared" si="0"/>
        <v>41.775</v>
      </c>
    </row>
    <row r="22" spans="1:5" ht="12.75">
      <c r="A22">
        <v>19</v>
      </c>
      <c r="B22" t="s">
        <v>82</v>
      </c>
      <c r="C22" s="6">
        <v>109.26</v>
      </c>
      <c r="D22" s="43">
        <v>59.13</v>
      </c>
      <c r="E22" s="44">
        <f t="shared" si="0"/>
        <v>29.565</v>
      </c>
    </row>
    <row r="23" spans="1:5" ht="12.75">
      <c r="A23">
        <v>20</v>
      </c>
      <c r="B23" t="s">
        <v>83</v>
      </c>
      <c r="C23" s="6">
        <v>65.55</v>
      </c>
      <c r="D23" s="43">
        <v>52.7</v>
      </c>
      <c r="E23" s="44">
        <f t="shared" si="0"/>
        <v>26.35</v>
      </c>
    </row>
    <row r="24" spans="1:5" ht="12.75">
      <c r="A24">
        <v>21</v>
      </c>
      <c r="B24" t="s">
        <v>84</v>
      </c>
      <c r="C24" s="6">
        <v>70.06</v>
      </c>
      <c r="D24" s="43">
        <v>47.56</v>
      </c>
      <c r="E24" s="44">
        <f t="shared" si="0"/>
        <v>23.78</v>
      </c>
    </row>
    <row r="25" spans="1:5" ht="12.75">
      <c r="A25">
        <v>22</v>
      </c>
      <c r="B25" t="s">
        <v>85</v>
      </c>
      <c r="C25" s="6">
        <v>77.77</v>
      </c>
      <c r="D25" s="43">
        <v>53.34</v>
      </c>
      <c r="E25" s="44">
        <f t="shared" si="0"/>
        <v>26.67</v>
      </c>
    </row>
    <row r="26" spans="1:5" ht="12.75">
      <c r="A26">
        <v>23</v>
      </c>
      <c r="B26" t="s">
        <v>86</v>
      </c>
      <c r="C26" s="6">
        <v>60.42</v>
      </c>
      <c r="D26" s="43">
        <v>35.35</v>
      </c>
      <c r="E26" s="44">
        <f t="shared" si="0"/>
        <v>17.675</v>
      </c>
    </row>
    <row r="27" spans="1:5" ht="12.75">
      <c r="A27">
        <v>24</v>
      </c>
      <c r="B27" t="s">
        <v>87</v>
      </c>
      <c r="C27" s="6">
        <v>131.12</v>
      </c>
      <c r="D27" s="43">
        <v>69.41</v>
      </c>
      <c r="E27" s="44">
        <f t="shared" si="0"/>
        <v>34.705</v>
      </c>
    </row>
    <row r="28" spans="1:5" ht="12.75">
      <c r="A28">
        <v>25</v>
      </c>
      <c r="B28" t="s">
        <v>88</v>
      </c>
      <c r="C28" s="6">
        <v>69.41</v>
      </c>
      <c r="D28" s="43">
        <v>46.27</v>
      </c>
      <c r="E28" s="44">
        <f t="shared" si="0"/>
        <v>23.135</v>
      </c>
    </row>
    <row r="29" spans="1:5" ht="12.75">
      <c r="A29">
        <v>26</v>
      </c>
      <c r="B29" t="s">
        <v>89</v>
      </c>
      <c r="C29" s="6">
        <v>97.69</v>
      </c>
      <c r="D29" s="43">
        <v>41.78</v>
      </c>
      <c r="E29" s="44">
        <f t="shared" si="0"/>
        <v>20.89</v>
      </c>
    </row>
    <row r="30" spans="1:5" ht="12.75">
      <c r="A30">
        <v>27</v>
      </c>
      <c r="B30" t="s">
        <v>90</v>
      </c>
      <c r="C30" s="6">
        <v>70.7</v>
      </c>
      <c r="D30" s="43">
        <v>46.27</v>
      </c>
      <c r="E30" s="44">
        <f t="shared" si="0"/>
        <v>23.135</v>
      </c>
    </row>
    <row r="31" spans="1:5" ht="12.75">
      <c r="A31">
        <v>28</v>
      </c>
      <c r="B31" t="s">
        <v>91</v>
      </c>
      <c r="C31" s="6">
        <v>108.62</v>
      </c>
      <c r="D31" s="43">
        <v>60.42</v>
      </c>
      <c r="E31" s="44">
        <f t="shared" si="0"/>
        <v>30.21</v>
      </c>
    </row>
    <row r="32" spans="1:5" ht="12.75">
      <c r="A32">
        <v>29</v>
      </c>
      <c r="B32" t="s">
        <v>92</v>
      </c>
      <c r="C32" s="6">
        <v>80.99</v>
      </c>
      <c r="D32" s="43">
        <v>46.27</v>
      </c>
      <c r="E32" s="44">
        <f t="shared" si="0"/>
        <v>23.135</v>
      </c>
    </row>
    <row r="33" spans="1:5" ht="12.75">
      <c r="A33">
        <v>30</v>
      </c>
      <c r="B33" t="s">
        <v>93</v>
      </c>
      <c r="C33" s="6">
        <v>152.97</v>
      </c>
      <c r="D33" s="43">
        <v>74.56</v>
      </c>
      <c r="E33" s="44">
        <f t="shared" si="0"/>
        <v>37.28</v>
      </c>
    </row>
    <row r="34" spans="1:5" ht="12.75">
      <c r="A34">
        <v>31</v>
      </c>
      <c r="B34" t="s">
        <v>94</v>
      </c>
      <c r="C34" s="6">
        <v>127.9</v>
      </c>
      <c r="D34" s="43">
        <v>40.49</v>
      </c>
      <c r="E34" s="44">
        <f t="shared" si="0"/>
        <v>20.245</v>
      </c>
    </row>
    <row r="35" spans="1:5" ht="12.75">
      <c r="A35">
        <v>32</v>
      </c>
      <c r="B35" t="s">
        <v>95</v>
      </c>
      <c r="C35" s="6">
        <v>76.48</v>
      </c>
      <c r="D35" s="43">
        <v>42.42</v>
      </c>
      <c r="E35" s="44">
        <f t="shared" si="0"/>
        <v>21.21</v>
      </c>
    </row>
    <row r="36" spans="1:5" ht="12.75">
      <c r="A36">
        <v>33</v>
      </c>
      <c r="B36" t="s">
        <v>96</v>
      </c>
      <c r="C36" s="6">
        <v>122.76</v>
      </c>
      <c r="D36" s="43">
        <v>70.06</v>
      </c>
      <c r="E36" s="44">
        <f t="shared" si="0"/>
        <v>35.03</v>
      </c>
    </row>
    <row r="37" spans="1:5" ht="12.75">
      <c r="A37">
        <v>34</v>
      </c>
      <c r="B37" t="s">
        <v>97</v>
      </c>
      <c r="C37" s="6">
        <v>131.12</v>
      </c>
      <c r="D37" s="43">
        <v>70.06</v>
      </c>
      <c r="E37" s="44">
        <f t="shared" si="0"/>
        <v>35.03</v>
      </c>
    </row>
    <row r="38" spans="1:5" ht="12.75">
      <c r="A38">
        <v>35</v>
      </c>
      <c r="B38" t="s">
        <v>98</v>
      </c>
      <c r="C38" s="6">
        <v>107.34</v>
      </c>
      <c r="D38" s="43">
        <v>56.56</v>
      </c>
      <c r="E38" s="44">
        <f t="shared" si="0"/>
        <v>28.28</v>
      </c>
    </row>
    <row r="39" spans="1:5" ht="12.75">
      <c r="A39">
        <v>36</v>
      </c>
      <c r="B39" t="s">
        <v>99</v>
      </c>
      <c r="C39" s="6">
        <v>71.34</v>
      </c>
      <c r="D39" s="43">
        <v>39.85</v>
      </c>
      <c r="E39" s="44">
        <f t="shared" si="0"/>
        <v>19.925</v>
      </c>
    </row>
    <row r="40" spans="1:5" ht="12.75">
      <c r="A40">
        <v>37</v>
      </c>
      <c r="B40" t="s">
        <v>100</v>
      </c>
      <c r="C40" s="6">
        <v>73.92</v>
      </c>
      <c r="D40" s="43">
        <v>41.78</v>
      </c>
      <c r="E40" s="44">
        <f t="shared" si="0"/>
        <v>20.89</v>
      </c>
    </row>
    <row r="41" spans="1:5" ht="12.75">
      <c r="A41">
        <v>38</v>
      </c>
      <c r="B41" t="s">
        <v>101</v>
      </c>
      <c r="C41" s="6">
        <v>95.76</v>
      </c>
      <c r="D41" s="43">
        <v>45.63</v>
      </c>
      <c r="E41" s="44">
        <f t="shared" si="0"/>
        <v>22.815</v>
      </c>
    </row>
    <row r="42" spans="1:5" ht="12.75">
      <c r="A42">
        <v>39</v>
      </c>
      <c r="B42" t="s">
        <v>102</v>
      </c>
      <c r="C42" s="6">
        <v>93.84</v>
      </c>
      <c r="D42" s="43">
        <v>53.99</v>
      </c>
      <c r="E42" s="44">
        <f t="shared" si="0"/>
        <v>26.995</v>
      </c>
    </row>
    <row r="43" spans="1:5" ht="12.75">
      <c r="A43">
        <v>40</v>
      </c>
      <c r="B43" t="s">
        <v>103</v>
      </c>
      <c r="C43" s="6">
        <v>48.21</v>
      </c>
      <c r="D43" s="43">
        <v>40.49</v>
      </c>
      <c r="E43" s="44">
        <f t="shared" si="0"/>
        <v>20.245</v>
      </c>
    </row>
    <row r="44" spans="1:5" ht="12.75">
      <c r="A44">
        <v>41</v>
      </c>
      <c r="B44" t="s">
        <v>104</v>
      </c>
      <c r="C44" s="6">
        <v>74.56</v>
      </c>
      <c r="D44" s="43">
        <v>44.99</v>
      </c>
      <c r="E44" s="44">
        <f t="shared" si="0"/>
        <v>22.495</v>
      </c>
    </row>
    <row r="45" spans="1:5" ht="12.75">
      <c r="A45">
        <v>42</v>
      </c>
      <c r="B45" t="s">
        <v>189</v>
      </c>
      <c r="C45" s="6">
        <v>129.83</v>
      </c>
      <c r="D45" s="43">
        <v>55.28</v>
      </c>
      <c r="E45" s="44">
        <f t="shared" si="0"/>
        <v>27.64</v>
      </c>
    </row>
    <row r="46" spans="1:5" ht="12.75">
      <c r="A46">
        <v>43</v>
      </c>
      <c r="B46" t="s">
        <v>105</v>
      </c>
      <c r="C46" s="6">
        <v>123.4</v>
      </c>
      <c r="D46" s="43">
        <v>49.49</v>
      </c>
      <c r="E46" s="44">
        <f t="shared" si="0"/>
        <v>24.745</v>
      </c>
    </row>
    <row r="47" spans="1:5" ht="12.75">
      <c r="A47">
        <v>44</v>
      </c>
      <c r="B47" t="s">
        <v>106</v>
      </c>
      <c r="C47" s="6">
        <v>106.69</v>
      </c>
      <c r="D47" s="43">
        <v>41.13</v>
      </c>
      <c r="E47" s="44">
        <f t="shared" si="0"/>
        <v>20.565</v>
      </c>
    </row>
    <row r="48" spans="1:5" ht="12.75">
      <c r="A48">
        <v>45</v>
      </c>
      <c r="B48" t="s">
        <v>107</v>
      </c>
      <c r="C48" s="6">
        <v>109.26</v>
      </c>
      <c r="D48" s="43">
        <v>45.63</v>
      </c>
      <c r="E48" s="44">
        <f t="shared" si="0"/>
        <v>22.815</v>
      </c>
    </row>
    <row r="49" spans="1:5" ht="12.75">
      <c r="A49">
        <v>46</v>
      </c>
      <c r="B49" t="s">
        <v>108</v>
      </c>
      <c r="C49" s="6">
        <v>70.7</v>
      </c>
      <c r="D49" s="43">
        <v>41.78</v>
      </c>
      <c r="E49" s="44">
        <f t="shared" si="0"/>
        <v>20.89</v>
      </c>
    </row>
    <row r="50" spans="1:5" ht="12.75">
      <c r="A50">
        <v>47</v>
      </c>
      <c r="B50" t="s">
        <v>109</v>
      </c>
      <c r="C50" s="6">
        <v>86.13</v>
      </c>
      <c r="D50" s="43">
        <v>47.56</v>
      </c>
      <c r="E50" s="44">
        <f t="shared" si="0"/>
        <v>23.78</v>
      </c>
    </row>
    <row r="51" spans="1:5" ht="12.75">
      <c r="A51">
        <v>48</v>
      </c>
      <c r="B51" t="s">
        <v>110</v>
      </c>
      <c r="C51" s="6">
        <v>99.63</v>
      </c>
      <c r="D51" s="43">
        <v>51.42</v>
      </c>
      <c r="E51" s="44">
        <f t="shared" si="0"/>
        <v>25.71</v>
      </c>
    </row>
    <row r="52" spans="1:5" ht="12.75">
      <c r="A52">
        <v>49</v>
      </c>
      <c r="B52" t="s">
        <v>111</v>
      </c>
      <c r="C52" s="6">
        <v>98.98</v>
      </c>
      <c r="D52" s="43">
        <v>60.42</v>
      </c>
      <c r="E52" s="44">
        <f t="shared" si="0"/>
        <v>30.21</v>
      </c>
    </row>
    <row r="53" spans="1:5" ht="12.75">
      <c r="A53">
        <v>50</v>
      </c>
      <c r="B53" t="s">
        <v>112</v>
      </c>
      <c r="C53" s="6">
        <v>140.11</v>
      </c>
      <c r="D53" s="43">
        <v>67.49</v>
      </c>
      <c r="E53" s="44">
        <f t="shared" si="0"/>
        <v>33.745</v>
      </c>
    </row>
    <row r="54" spans="1:5" ht="12.75">
      <c r="A54">
        <v>51</v>
      </c>
      <c r="B54" t="s">
        <v>113</v>
      </c>
      <c r="C54" s="6">
        <v>82.27</v>
      </c>
      <c r="D54" s="43">
        <v>49.49</v>
      </c>
      <c r="E54" s="44">
        <f t="shared" si="0"/>
        <v>24.745</v>
      </c>
    </row>
    <row r="55" spans="1:5" ht="12.75">
      <c r="A55">
        <v>52</v>
      </c>
      <c r="B55" t="s">
        <v>114</v>
      </c>
      <c r="C55" s="6">
        <v>170.96</v>
      </c>
      <c r="D55" s="43">
        <v>103.48</v>
      </c>
      <c r="E55" s="44">
        <f t="shared" si="0"/>
        <v>51.74</v>
      </c>
    </row>
    <row r="56" spans="1:5" ht="12.75">
      <c r="A56">
        <v>53</v>
      </c>
      <c r="B56" t="s">
        <v>115</v>
      </c>
      <c r="C56" s="6">
        <v>99.63</v>
      </c>
      <c r="D56" s="43">
        <v>45.63</v>
      </c>
      <c r="E56" s="44">
        <f t="shared" si="0"/>
        <v>22.815</v>
      </c>
    </row>
    <row r="57" spans="1:5" ht="12.75">
      <c r="A57">
        <v>54</v>
      </c>
      <c r="B57" t="s">
        <v>116</v>
      </c>
      <c r="C57" s="6">
        <v>88.05</v>
      </c>
      <c r="D57" s="43">
        <v>42.42</v>
      </c>
      <c r="E57" s="44">
        <f t="shared" si="0"/>
        <v>21.21</v>
      </c>
    </row>
    <row r="58" spans="1:5" ht="12.75">
      <c r="A58">
        <v>55</v>
      </c>
      <c r="B58" t="s">
        <v>117</v>
      </c>
      <c r="C58" s="6">
        <v>131.12</v>
      </c>
      <c r="D58" s="43">
        <v>47.56</v>
      </c>
      <c r="E58" s="44">
        <f t="shared" si="0"/>
        <v>23.78</v>
      </c>
    </row>
    <row r="59" spans="1:5" ht="12.75">
      <c r="A59">
        <v>56</v>
      </c>
      <c r="B59" t="s">
        <v>118</v>
      </c>
      <c r="C59" s="6">
        <v>123.4</v>
      </c>
      <c r="D59" s="43">
        <v>37.28</v>
      </c>
      <c r="E59" s="44">
        <f t="shared" si="0"/>
        <v>18.64</v>
      </c>
    </row>
    <row r="60" spans="1:5" ht="12.75">
      <c r="A60">
        <v>57</v>
      </c>
      <c r="B60" t="s">
        <v>119</v>
      </c>
      <c r="C60" s="6">
        <v>109.26</v>
      </c>
      <c r="D60" s="43">
        <v>58.49</v>
      </c>
      <c r="E60" s="44">
        <f t="shared" si="0"/>
        <v>29.245</v>
      </c>
    </row>
    <row r="61" spans="1:5" ht="12.75">
      <c r="A61">
        <v>58</v>
      </c>
      <c r="B61" t="s">
        <v>120</v>
      </c>
      <c r="C61" s="6">
        <v>145.26</v>
      </c>
      <c r="D61" s="43">
        <v>59.77</v>
      </c>
      <c r="E61" s="44">
        <f t="shared" si="0"/>
        <v>29.885</v>
      </c>
    </row>
    <row r="62" spans="1:5" ht="12.75">
      <c r="A62">
        <v>59</v>
      </c>
      <c r="B62" t="s">
        <v>121</v>
      </c>
      <c r="C62" s="6">
        <v>98.33</v>
      </c>
      <c r="D62" s="43">
        <v>36.64</v>
      </c>
      <c r="E62" s="44">
        <f t="shared" si="0"/>
        <v>18.32</v>
      </c>
    </row>
    <row r="63" spans="1:5" ht="12.75">
      <c r="A63">
        <v>60</v>
      </c>
      <c r="B63" t="s">
        <v>122</v>
      </c>
      <c r="C63" s="6">
        <v>49.49</v>
      </c>
      <c r="D63" s="43">
        <v>34.06</v>
      </c>
      <c r="E63" s="44">
        <f t="shared" si="0"/>
        <v>17.03</v>
      </c>
    </row>
    <row r="64" spans="1:5" ht="12.75">
      <c r="A64">
        <v>61</v>
      </c>
      <c r="B64" t="s">
        <v>123</v>
      </c>
      <c r="C64" s="6">
        <v>106.05</v>
      </c>
      <c r="D64" s="43">
        <v>42.42</v>
      </c>
      <c r="E64" s="44">
        <f t="shared" si="0"/>
        <v>21.21</v>
      </c>
    </row>
    <row r="65" spans="1:5" ht="12.75">
      <c r="A65">
        <v>62</v>
      </c>
      <c r="B65" t="s">
        <v>124</v>
      </c>
      <c r="C65" s="6">
        <v>52.7</v>
      </c>
      <c r="D65" s="43">
        <v>41.78</v>
      </c>
      <c r="E65" s="44">
        <f t="shared" si="0"/>
        <v>20.89</v>
      </c>
    </row>
    <row r="66" spans="1:5" ht="12.75">
      <c r="A66">
        <v>63</v>
      </c>
      <c r="B66" t="s">
        <v>190</v>
      </c>
      <c r="C66" s="6">
        <v>87.41</v>
      </c>
      <c r="D66" s="43">
        <v>46.27</v>
      </c>
      <c r="E66" s="44">
        <f t="shared" si="0"/>
        <v>23.135</v>
      </c>
    </row>
    <row r="67" spans="1:5" ht="12.75">
      <c r="A67">
        <v>64</v>
      </c>
      <c r="B67" t="s">
        <v>125</v>
      </c>
      <c r="C67" s="6">
        <v>71.98</v>
      </c>
      <c r="D67" s="43">
        <v>45.63</v>
      </c>
      <c r="E67" s="44">
        <f t="shared" si="0"/>
        <v>22.815</v>
      </c>
    </row>
    <row r="68" spans="1:5" ht="12.75">
      <c r="A68">
        <v>65</v>
      </c>
      <c r="B68" t="s">
        <v>126</v>
      </c>
      <c r="C68" s="6">
        <v>100.91</v>
      </c>
      <c r="D68" s="43">
        <v>56.56</v>
      </c>
      <c r="E68" s="44">
        <f t="shared" si="0"/>
        <v>28.28</v>
      </c>
    </row>
    <row r="69" spans="1:5" ht="12.75">
      <c r="A69">
        <v>66</v>
      </c>
      <c r="B69" t="s">
        <v>127</v>
      </c>
      <c r="C69" s="6">
        <v>125.98</v>
      </c>
      <c r="D69" s="43">
        <v>50.13</v>
      </c>
      <c r="E69" s="44">
        <f aca="true" t="shared" si="1" ref="E69:E100">D69/2</f>
        <v>25.065</v>
      </c>
    </row>
    <row r="70" spans="1:5" ht="12.75">
      <c r="A70">
        <v>67</v>
      </c>
      <c r="B70" t="s">
        <v>128</v>
      </c>
      <c r="C70" s="6">
        <v>142.04</v>
      </c>
      <c r="D70" s="43">
        <v>86.13</v>
      </c>
      <c r="E70" s="44">
        <f t="shared" si="1"/>
        <v>43.065</v>
      </c>
    </row>
    <row r="71" spans="1:5" ht="12.75">
      <c r="A71">
        <v>68</v>
      </c>
      <c r="B71" t="s">
        <v>129</v>
      </c>
      <c r="C71" s="6">
        <v>70.06</v>
      </c>
      <c r="D71" s="43">
        <v>43.06</v>
      </c>
      <c r="E71" s="44">
        <f t="shared" si="1"/>
        <v>21.53</v>
      </c>
    </row>
    <row r="72" spans="1:5" ht="12.75">
      <c r="A72">
        <v>69</v>
      </c>
      <c r="B72" t="s">
        <v>130</v>
      </c>
      <c r="C72" s="6">
        <v>135.61</v>
      </c>
      <c r="D72" s="43">
        <v>68.77</v>
      </c>
      <c r="E72" s="44">
        <f t="shared" si="1"/>
        <v>34.385</v>
      </c>
    </row>
    <row r="73" spans="1:5" ht="12.75">
      <c r="A73">
        <v>70</v>
      </c>
      <c r="B73" t="s">
        <v>191</v>
      </c>
      <c r="C73" s="6">
        <v>62.35</v>
      </c>
      <c r="D73" s="43">
        <v>39.85</v>
      </c>
      <c r="E73" s="44">
        <f t="shared" si="1"/>
        <v>19.925</v>
      </c>
    </row>
    <row r="74" spans="1:5" ht="12.75">
      <c r="A74">
        <v>71</v>
      </c>
      <c r="B74" t="s">
        <v>131</v>
      </c>
      <c r="C74" s="6">
        <v>69.41</v>
      </c>
      <c r="D74" s="43">
        <v>39.2</v>
      </c>
      <c r="E74" s="44">
        <f t="shared" si="1"/>
        <v>19.6</v>
      </c>
    </row>
    <row r="75" spans="1:5" ht="12.75">
      <c r="A75">
        <v>72</v>
      </c>
      <c r="B75" t="s">
        <v>132</v>
      </c>
      <c r="C75" s="6">
        <v>48.85</v>
      </c>
      <c r="D75" s="43">
        <v>35.35</v>
      </c>
      <c r="E75" s="44">
        <f t="shared" si="1"/>
        <v>17.675</v>
      </c>
    </row>
    <row r="76" spans="1:5" ht="12.75">
      <c r="A76">
        <v>73</v>
      </c>
      <c r="B76" t="s">
        <v>133</v>
      </c>
      <c r="C76" s="6">
        <v>85.48</v>
      </c>
      <c r="D76" s="43">
        <v>46.27</v>
      </c>
      <c r="E76" s="44">
        <f t="shared" si="1"/>
        <v>23.135</v>
      </c>
    </row>
    <row r="77" spans="1:5" ht="12.75">
      <c r="A77">
        <v>74</v>
      </c>
      <c r="B77" t="s">
        <v>134</v>
      </c>
      <c r="C77" s="6">
        <v>106.69</v>
      </c>
      <c r="D77" s="43">
        <v>45.63</v>
      </c>
      <c r="E77" s="44">
        <f t="shared" si="1"/>
        <v>22.815</v>
      </c>
    </row>
    <row r="78" spans="1:5" ht="12.75">
      <c r="A78">
        <v>75</v>
      </c>
      <c r="B78" t="s">
        <v>135</v>
      </c>
      <c r="C78" s="6">
        <v>104.12</v>
      </c>
      <c r="D78" s="43">
        <v>46.91</v>
      </c>
      <c r="E78" s="44">
        <f t="shared" si="1"/>
        <v>23.455</v>
      </c>
    </row>
    <row r="79" spans="1:5" ht="12.75">
      <c r="A79">
        <v>76</v>
      </c>
      <c r="B79" t="s">
        <v>136</v>
      </c>
      <c r="C79" s="6">
        <v>167.75</v>
      </c>
      <c r="D79" s="43">
        <v>88.7</v>
      </c>
      <c r="E79" s="44">
        <f t="shared" si="1"/>
        <v>44.35</v>
      </c>
    </row>
    <row r="80" spans="1:5" ht="12.75">
      <c r="A80">
        <v>77</v>
      </c>
      <c r="B80" t="s">
        <v>137</v>
      </c>
      <c r="C80" s="6">
        <v>108.62</v>
      </c>
      <c r="D80" s="43">
        <v>46.27</v>
      </c>
      <c r="E80" s="44">
        <f t="shared" si="1"/>
        <v>23.135</v>
      </c>
    </row>
    <row r="81" spans="1:5" ht="12.75">
      <c r="A81">
        <v>78</v>
      </c>
      <c r="B81" t="s">
        <v>138</v>
      </c>
      <c r="C81" s="6">
        <v>68.77</v>
      </c>
      <c r="D81" s="43">
        <v>39.2</v>
      </c>
      <c r="E81" s="44">
        <f t="shared" si="1"/>
        <v>19.6</v>
      </c>
    </row>
    <row r="82" spans="1:5" ht="12.75">
      <c r="A82">
        <v>79</v>
      </c>
      <c r="B82" t="s">
        <v>139</v>
      </c>
      <c r="C82" s="6">
        <v>135.61</v>
      </c>
      <c r="D82" s="43">
        <v>41.13</v>
      </c>
      <c r="E82" s="44">
        <f t="shared" si="1"/>
        <v>20.565</v>
      </c>
    </row>
    <row r="83" spans="1:5" ht="12.75">
      <c r="A83">
        <v>80</v>
      </c>
      <c r="B83" t="s">
        <v>140</v>
      </c>
      <c r="C83" s="6">
        <v>243.59</v>
      </c>
      <c r="D83" s="43">
        <v>78.41</v>
      </c>
      <c r="E83" s="44">
        <f t="shared" si="1"/>
        <v>39.205</v>
      </c>
    </row>
    <row r="84" spans="1:5" ht="12.75">
      <c r="A84">
        <v>81</v>
      </c>
      <c r="B84" t="s">
        <v>141</v>
      </c>
      <c r="C84" s="6">
        <v>72.62</v>
      </c>
      <c r="D84" s="43">
        <v>48.21</v>
      </c>
      <c r="E84" s="44">
        <f t="shared" si="1"/>
        <v>24.105</v>
      </c>
    </row>
    <row r="85" spans="1:5" ht="12.75">
      <c r="A85">
        <v>82</v>
      </c>
      <c r="B85" t="s">
        <v>142</v>
      </c>
      <c r="C85" s="6">
        <v>91.26</v>
      </c>
      <c r="D85" s="43">
        <v>51.42</v>
      </c>
      <c r="E85" s="44">
        <f t="shared" si="1"/>
        <v>25.71</v>
      </c>
    </row>
    <row r="86" spans="1:5" ht="12.75">
      <c r="A86">
        <v>83</v>
      </c>
      <c r="B86" t="s">
        <v>143</v>
      </c>
      <c r="C86" s="6">
        <v>89.34</v>
      </c>
      <c r="D86" s="43">
        <v>49.49</v>
      </c>
      <c r="E86" s="44">
        <f t="shared" si="1"/>
        <v>24.745</v>
      </c>
    </row>
    <row r="87" spans="1:5" ht="12.75">
      <c r="A87">
        <v>84</v>
      </c>
      <c r="B87" t="s">
        <v>144</v>
      </c>
      <c r="C87" s="6">
        <v>68.77</v>
      </c>
      <c r="D87" s="43">
        <v>51.42</v>
      </c>
      <c r="E87" s="44">
        <f t="shared" si="1"/>
        <v>25.71</v>
      </c>
    </row>
    <row r="88" spans="1:5" ht="12.75">
      <c r="A88">
        <v>85</v>
      </c>
      <c r="B88" t="s">
        <v>145</v>
      </c>
      <c r="C88" s="6">
        <v>157.47</v>
      </c>
      <c r="D88" s="43">
        <v>80.34</v>
      </c>
      <c r="E88" s="44">
        <f t="shared" si="1"/>
        <v>40.17</v>
      </c>
    </row>
    <row r="89" spans="1:5" ht="12.75">
      <c r="A89">
        <v>86</v>
      </c>
      <c r="B89" t="s">
        <v>146</v>
      </c>
      <c r="C89" s="6">
        <v>158.75</v>
      </c>
      <c r="D89" s="43">
        <v>65.55</v>
      </c>
      <c r="E89" s="44">
        <f t="shared" si="1"/>
        <v>32.775</v>
      </c>
    </row>
    <row r="90" spans="1:5" ht="12.75">
      <c r="A90">
        <v>87</v>
      </c>
      <c r="B90" t="s">
        <v>147</v>
      </c>
      <c r="C90" s="6">
        <v>73.92</v>
      </c>
      <c r="D90" s="43">
        <v>41.78</v>
      </c>
      <c r="E90" s="44">
        <f t="shared" si="1"/>
        <v>20.89</v>
      </c>
    </row>
    <row r="91" spans="1:5" ht="12.75">
      <c r="A91">
        <v>88</v>
      </c>
      <c r="B91" t="s">
        <v>148</v>
      </c>
      <c r="C91" s="6">
        <v>87.41</v>
      </c>
      <c r="D91" s="43">
        <v>52.06</v>
      </c>
      <c r="E91" s="44">
        <f t="shared" si="1"/>
        <v>26.03</v>
      </c>
    </row>
    <row r="92" spans="1:5" ht="12.75">
      <c r="A92">
        <v>89</v>
      </c>
      <c r="B92" t="s">
        <v>149</v>
      </c>
      <c r="C92" s="6">
        <v>82.27</v>
      </c>
      <c r="D92" s="43">
        <v>32.14</v>
      </c>
      <c r="E92" s="44">
        <f t="shared" si="1"/>
        <v>16.07</v>
      </c>
    </row>
    <row r="93" spans="1:5" ht="12.75">
      <c r="A93">
        <v>90</v>
      </c>
      <c r="B93" t="s">
        <v>150</v>
      </c>
      <c r="C93" s="6">
        <v>55.28</v>
      </c>
      <c r="D93" s="43">
        <v>49.49</v>
      </c>
      <c r="E93" s="44">
        <f t="shared" si="1"/>
        <v>24.745</v>
      </c>
    </row>
    <row r="94" spans="1:5" ht="12.75">
      <c r="A94">
        <v>91</v>
      </c>
      <c r="B94" t="s">
        <v>151</v>
      </c>
      <c r="C94" s="6">
        <v>65.55</v>
      </c>
      <c r="D94" s="43">
        <v>41.78</v>
      </c>
      <c r="E94" s="44">
        <f t="shared" si="1"/>
        <v>20.89</v>
      </c>
    </row>
    <row r="95" spans="1:5" ht="12.75">
      <c r="A95">
        <v>92</v>
      </c>
      <c r="B95" t="s">
        <v>152</v>
      </c>
      <c r="C95" s="6">
        <v>61.7</v>
      </c>
      <c r="D95" s="43">
        <v>44.35</v>
      </c>
      <c r="E95" s="44">
        <f t="shared" si="1"/>
        <v>22.175</v>
      </c>
    </row>
    <row r="96" spans="1:5" ht="12.75">
      <c r="A96">
        <v>93</v>
      </c>
      <c r="B96" t="s">
        <v>153</v>
      </c>
      <c r="C96" s="6">
        <v>83.55</v>
      </c>
      <c r="D96" s="43">
        <v>38.56</v>
      </c>
      <c r="E96" s="44">
        <f t="shared" si="1"/>
        <v>19.28</v>
      </c>
    </row>
    <row r="97" spans="1:5" ht="12.75">
      <c r="A97">
        <v>94</v>
      </c>
      <c r="B97" t="s">
        <v>154</v>
      </c>
      <c r="C97" s="6">
        <v>142.04</v>
      </c>
      <c r="D97" s="43">
        <v>46.27</v>
      </c>
      <c r="E97" s="44">
        <f t="shared" si="1"/>
        <v>23.135</v>
      </c>
    </row>
    <row r="98" spans="1:5" ht="12.75">
      <c r="A98">
        <v>95</v>
      </c>
      <c r="B98" t="s">
        <v>155</v>
      </c>
      <c r="C98" s="6">
        <v>108.62</v>
      </c>
      <c r="D98" s="43">
        <v>57.84</v>
      </c>
      <c r="E98" s="44">
        <f t="shared" si="1"/>
        <v>28.92</v>
      </c>
    </row>
    <row r="99" spans="1:5" ht="12.75">
      <c r="A99">
        <v>96</v>
      </c>
      <c r="B99" t="s">
        <v>156</v>
      </c>
      <c r="C99" s="6">
        <v>82.27</v>
      </c>
      <c r="D99" s="43">
        <v>41.78</v>
      </c>
      <c r="E99" s="44">
        <f t="shared" si="1"/>
        <v>20.89</v>
      </c>
    </row>
    <row r="100" spans="1:5" ht="12.75">
      <c r="A100">
        <v>97</v>
      </c>
      <c r="B100" t="s">
        <v>158</v>
      </c>
      <c r="C100" s="6">
        <v>116.33</v>
      </c>
      <c r="D100" s="43">
        <v>43.71</v>
      </c>
      <c r="E100" s="44">
        <f t="shared" si="1"/>
        <v>21.855</v>
      </c>
    </row>
  </sheetData>
  <sheetProtection password="9AF0" sheet="1" objects="1" scenarios="1"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SuperSAT 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SuperSAT 2003</dc:creator>
  <cp:keywords/>
  <dc:description/>
  <cp:lastModifiedBy>Juan Jose Velez Ontiveros</cp:lastModifiedBy>
  <cp:lastPrinted>2017-01-30T12:41:00Z</cp:lastPrinted>
  <dcterms:created xsi:type="dcterms:W3CDTF">2004-01-26T17:09:19Z</dcterms:created>
  <dcterms:modified xsi:type="dcterms:W3CDTF">2023-09-12T07:04:53Z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